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35" windowHeight="8970" tabRatio="870" activeTab="11"/>
  </bookViews>
  <sheets>
    <sheet name="表紙" sheetId="1" r:id="rId1"/>
    <sheet name="選手変更" sheetId="2" r:id="rId2"/>
    <sheet name="少年男子名簿" sheetId="3" r:id="rId3"/>
    <sheet name="少年女子名簿" sheetId="4" r:id="rId4"/>
    <sheet name="成年女子名簿" sheetId="5" r:id="rId5"/>
    <sheet name="リーグ結果" sheetId="6" r:id="rId6"/>
    <sheet name="少年男子内容" sheetId="7" r:id="rId7"/>
    <sheet name="少年女子内容" sheetId="8" r:id="rId8"/>
    <sheet name="成年女子内容" sheetId="9" r:id="rId9"/>
    <sheet name="少年男子成績" sheetId="10" r:id="rId10"/>
    <sheet name="少年女子成績" sheetId="11" r:id="rId11"/>
    <sheet name="成年女子成績" sheetId="12" r:id="rId12"/>
    <sheet name="審判割" sheetId="13" r:id="rId13"/>
    <sheet name="割当" sheetId="14" r:id="rId14"/>
    <sheet name="メンバー" sheetId="15" r:id="rId15"/>
    <sheet name="女子記録" sheetId="16" r:id="rId16"/>
    <sheet name="男子記録" sheetId="17" r:id="rId17"/>
    <sheet name="記入例" sheetId="18" r:id="rId18"/>
    <sheet name="最終報告男子" sheetId="19" r:id="rId19"/>
    <sheet name="最終報告少女" sheetId="20" r:id="rId20"/>
    <sheet name="最終報告成女" sheetId="21" r:id="rId21"/>
    <sheet name="記録・報告様式" sheetId="22" r:id="rId22"/>
  </sheets>
  <definedNames>
    <definedName name="_xlnm.Print_Area" localSheetId="5">'リーグ結果'!$B$1:$AI$27</definedName>
    <definedName name="_xlnm.Print_Area" localSheetId="17">'記入例'!$A$1:$AP$28</definedName>
    <definedName name="_xlnm.Print_Area" localSheetId="18">'最終報告男子'!$A$1:$J$21</definedName>
    <definedName name="_xlnm.Print_Area" localSheetId="15">'女子記録'!$A$1:$AP$28</definedName>
    <definedName name="_xlnm.Print_Area" localSheetId="10">'少年女子成績'!$B$1:$AJ$29</definedName>
    <definedName name="_xlnm.Print_Area" localSheetId="7">'少年女子内容'!$C$2:$U$33</definedName>
    <definedName name="_xlnm.Print_Area" localSheetId="3">'少年女子名簿'!$B$1:$J$38</definedName>
    <definedName name="_xlnm.Print_Area" localSheetId="9">'少年男子成績'!$B$1:$AJ$34</definedName>
    <definedName name="_xlnm.Print_Area" localSheetId="6">'少年男子内容'!$C$2:$U$42</definedName>
    <definedName name="_xlnm.Print_Area" localSheetId="2">'少年男子名簿'!$B$1:$J$30</definedName>
    <definedName name="_xlnm.Print_Area" localSheetId="12">'審判割'!$C$1:$V$56</definedName>
    <definedName name="_xlnm.Print_Area" localSheetId="11">'成年女子成績'!$B$1:$AJ$29</definedName>
    <definedName name="_xlnm.Print_Area" localSheetId="8">'成年女子内容'!$C$2:$U$33</definedName>
    <definedName name="_xlnm.Print_Area" localSheetId="4">'成年女子名簿'!$B$1:$J$18</definedName>
    <definedName name="_xlnm.Print_Area" localSheetId="16">'男子記録'!$A$1:$AP$28</definedName>
  </definedNames>
  <calcPr fullCalcOnLoad="1"/>
</workbook>
</file>

<file path=xl/sharedStrings.xml><?xml version="1.0" encoding="utf-8"?>
<sst xmlns="http://schemas.openxmlformats.org/spreadsheetml/2006/main" count="3072" uniqueCount="708">
  <si>
    <t>県</t>
  </si>
  <si>
    <t>富　山</t>
  </si>
  <si>
    <t>福　井</t>
  </si>
  <si>
    <t>段位</t>
  </si>
  <si>
    <t>年齢</t>
  </si>
  <si>
    <t>身長㎝</t>
  </si>
  <si>
    <t>氏　　　名</t>
  </si>
  <si>
    <t>No</t>
  </si>
  <si>
    <t>富</t>
  </si>
  <si>
    <t>福</t>
  </si>
  <si>
    <t>初</t>
  </si>
  <si>
    <t>・</t>
  </si>
  <si>
    <t>決まり技</t>
  </si>
  <si>
    <t>福井</t>
  </si>
  <si>
    <t>新潟</t>
  </si>
  <si>
    <t>長野</t>
  </si>
  <si>
    <t>富山</t>
  </si>
  <si>
    <t>石川</t>
  </si>
  <si>
    <t>第　一　試　合　場</t>
  </si>
  <si>
    <t>第　二　試　合　場</t>
  </si>
  <si>
    <t>第　三　試　合　場</t>
  </si>
  <si>
    <t>順</t>
  </si>
  <si>
    <t>（</t>
  </si>
  <si>
    <t>）</t>
  </si>
  <si>
    <t>審判員</t>
  </si>
  <si>
    <t>福井</t>
  </si>
  <si>
    <t>山崎</t>
  </si>
  <si>
    <t>山　崎</t>
  </si>
  <si>
    <t>正　美</t>
  </si>
  <si>
    <t>福井</t>
  </si>
  <si>
    <t>弐</t>
  </si>
  <si>
    <t>参</t>
  </si>
  <si>
    <t>北　見</t>
  </si>
  <si>
    <t>敏　明</t>
  </si>
  <si>
    <t>竹　田</t>
  </si>
  <si>
    <t>聡</t>
  </si>
  <si>
    <t>牧</t>
  </si>
  <si>
    <t>泰　二</t>
  </si>
  <si>
    <t>川　端</t>
  </si>
  <si>
    <t>甚　次</t>
  </si>
  <si>
    <t>波　多</t>
  </si>
  <si>
    <t>修栄智</t>
  </si>
  <si>
    <t>所　　　属</t>
  </si>
  <si>
    <t>所      属</t>
  </si>
  <si>
    <t>高　嶋</t>
  </si>
  <si>
    <t>浩　一</t>
  </si>
  <si>
    <t>高嶋</t>
  </si>
  <si>
    <t>大会結果</t>
  </si>
  <si>
    <t>北信越国民体育大会出場選手名簿</t>
  </si>
  <si>
    <t>＜少年男子＞</t>
  </si>
  <si>
    <t>＜少年女子＞</t>
  </si>
  <si>
    <t>柔道競技</t>
  </si>
  <si>
    <t>＜成年女子＞</t>
  </si>
  <si>
    <t>先鋒</t>
  </si>
  <si>
    <t>中堅</t>
  </si>
  <si>
    <t>大将</t>
  </si>
  <si>
    <t>次鋒</t>
  </si>
  <si>
    <t>副将</t>
  </si>
  <si>
    <t>棒線入れ</t>
  </si>
  <si>
    <t>１</t>
  </si>
  <si>
    <t>２</t>
  </si>
  <si>
    <t>３</t>
  </si>
  <si>
    <t>4</t>
  </si>
  <si>
    <t>勝・分・負</t>
  </si>
  <si>
    <t>順　位</t>
  </si>
  <si>
    <t>勝率が同じ場合</t>
  </si>
  <si>
    <t>２</t>
  </si>
  <si>
    <t>勝ちのチームに</t>
  </si>
  <si>
    <t>３</t>
  </si>
  <si>
    <t>1を入れよ</t>
  </si>
  <si>
    <t>４</t>
  </si>
  <si>
    <t>５</t>
  </si>
  <si>
    <t>福井県</t>
  </si>
  <si>
    <t>石川県</t>
  </si>
  <si>
    <t>富山県</t>
  </si>
  <si>
    <t>新潟県</t>
  </si>
  <si>
    <t>長野県</t>
  </si>
  <si>
    <t>組合せ勝敗表</t>
  </si>
  <si>
    <t>◇少年男子</t>
  </si>
  <si>
    <t>◇少年女子</t>
  </si>
  <si>
    <t>◇成年女子</t>
  </si>
  <si>
    <t>大</t>
  </si>
  <si>
    <t>副</t>
  </si>
  <si>
    <t>中</t>
  </si>
  <si>
    <t>次</t>
  </si>
  <si>
    <t>先</t>
  </si>
  <si>
    <t>氏　　　名</t>
  </si>
  <si>
    <t>対</t>
  </si>
  <si>
    <t>少年男子試合内容</t>
  </si>
  <si>
    <t>赤</t>
  </si>
  <si>
    <t>白</t>
  </si>
  <si>
    <t>少年女子試合内容</t>
  </si>
  <si>
    <t>成年女子試合内容</t>
  </si>
  <si>
    <t>外　川</t>
  </si>
  <si>
    <t>朗</t>
  </si>
  <si>
    <t>山　田</t>
  </si>
  <si>
    <t>昌　也</t>
  </si>
  <si>
    <t>向</t>
  </si>
  <si>
    <t>健之輔</t>
  </si>
  <si>
    <t>渡　辺</t>
  </si>
  <si>
    <t>直　勇</t>
  </si>
  <si>
    <t>内　田</t>
  </si>
  <si>
    <t>伸　二</t>
  </si>
  <si>
    <t>勝　見</t>
  </si>
  <si>
    <t>藤　一</t>
  </si>
  <si>
    <t>大　森</t>
  </si>
  <si>
    <t>千　草</t>
  </si>
  <si>
    <t>審判割</t>
  </si>
  <si>
    <t>試合順序</t>
  </si>
  <si>
    <t>第一試合場</t>
  </si>
  <si>
    <t>第二試合場</t>
  </si>
  <si>
    <t>第三試合場</t>
  </si>
  <si>
    <t>少年男子①</t>
  </si>
  <si>
    <t>少年男子②</t>
  </si>
  <si>
    <t>少年女子①</t>
  </si>
  <si>
    <t>成年女子①</t>
  </si>
  <si>
    <t>少年女子②</t>
  </si>
  <si>
    <t>成年女子②</t>
  </si>
  <si>
    <t>少年女子③</t>
  </si>
  <si>
    <t>成年女子③</t>
  </si>
  <si>
    <t>少年男子③</t>
  </si>
  <si>
    <t>少年男子④</t>
  </si>
  <si>
    <t>少年女子⑤</t>
  </si>
  <si>
    <t>少年女子④</t>
  </si>
  <si>
    <t>成年女子④</t>
  </si>
  <si>
    <t>少年男子⑤</t>
  </si>
  <si>
    <t>少年男子⑥</t>
  </si>
  <si>
    <t>少年女子⑥</t>
  </si>
  <si>
    <t>少年男子⑦</t>
  </si>
  <si>
    <t>少年男子⑧</t>
  </si>
  <si>
    <t>少年男子⑩</t>
  </si>
  <si>
    <t>少年男子⑨</t>
  </si>
  <si>
    <t>成年女子⑥</t>
  </si>
  <si>
    <t>少年女子⑦</t>
  </si>
  <si>
    <t>成年女子⑦</t>
  </si>
  <si>
    <t>少年女子⑧</t>
  </si>
  <si>
    <t>成年女子⑧</t>
  </si>
  <si>
    <t>少年女子⑩</t>
  </si>
  <si>
    <t>成年女子⑩</t>
  </si>
  <si>
    <t>－</t>
  </si>
  <si>
    <t>少年女子⑨</t>
  </si>
  <si>
    <t>成年女子⑤</t>
  </si>
  <si>
    <t>成年女子⑨</t>
  </si>
  <si>
    <t>　</t>
  </si>
  <si>
    <t>波多</t>
  </si>
  <si>
    <t>北見</t>
  </si>
  <si>
    <t>内田</t>
  </si>
  <si>
    <t>勝見</t>
  </si>
  <si>
    <t>外川</t>
  </si>
  <si>
    <t>竹田</t>
  </si>
  <si>
    <t>川端</t>
  </si>
  <si>
    <t>渡辺</t>
  </si>
  <si>
    <t>大森</t>
  </si>
  <si>
    <t>山田</t>
  </si>
  <si>
    <t>出場選手一覧</t>
  </si>
  <si>
    <t>順位</t>
  </si>
  <si>
    <t>次鋒</t>
  </si>
  <si>
    <t>階級</t>
  </si>
  <si>
    <t>段</t>
  </si>
  <si>
    <t>氏　　名</t>
  </si>
  <si>
    <t>所属等</t>
  </si>
  <si>
    <t>監督名</t>
  </si>
  <si>
    <t>県番号</t>
  </si>
  <si>
    <t>＜</t>
  </si>
  <si>
    <t>＞</t>
  </si>
  <si>
    <t>無</t>
  </si>
  <si>
    <t>100kg</t>
  </si>
  <si>
    <t>90kg</t>
  </si>
  <si>
    <t>73kg</t>
  </si>
  <si>
    <t>60kg</t>
  </si>
  <si>
    <t>100kg</t>
  </si>
  <si>
    <t>90kg</t>
  </si>
  <si>
    <t>73kg</t>
  </si>
  <si>
    <t>60kg</t>
  </si>
  <si>
    <t>瀧波</t>
  </si>
  <si>
    <t>石橋</t>
  </si>
  <si>
    <t>牧野</t>
  </si>
  <si>
    <t>黒川</t>
  </si>
  <si>
    <t>康信</t>
  </si>
  <si>
    <t>龍一郎</t>
  </si>
  <si>
    <t>良一</t>
  </si>
  <si>
    <t>正彦</t>
  </si>
  <si>
    <t>近畿大学</t>
  </si>
  <si>
    <t>大倉　　太</t>
  </si>
  <si>
    <t>津金　武寿</t>
  </si>
  <si>
    <t>五段</t>
  </si>
  <si>
    <t>略称</t>
  </si>
  <si>
    <t>小杉高校</t>
  </si>
  <si>
    <t>福井工大福井高校</t>
  </si>
  <si>
    <t>52kg</t>
  </si>
  <si>
    <t>70kg</t>
  </si>
  <si>
    <t>七段</t>
  </si>
  <si>
    <t>五段</t>
  </si>
  <si>
    <t>○</t>
  </si>
  <si>
    <t>４＋２</t>
  </si>
  <si>
    <t>－</t>
  </si>
  <si>
    <t>主</t>
  </si>
  <si>
    <t>副</t>
  </si>
  <si>
    <t>は試合場をわたる審判の先生</t>
  </si>
  <si>
    <t>○印は試合場をわたる審判の先生</t>
  </si>
  <si>
    <t>男子</t>
  </si>
  <si>
    <t>第</t>
  </si>
  <si>
    <t>試合場</t>
  </si>
  <si>
    <t>試　合</t>
  </si>
  <si>
    <t>記　録　係</t>
  </si>
  <si>
    <t>印刷番号</t>
  </si>
  <si>
    <t>先　　鋒</t>
  </si>
  <si>
    <t>次　　鋒</t>
  </si>
  <si>
    <t>中　　堅</t>
  </si>
  <si>
    <t>副　　将</t>
  </si>
  <si>
    <t>大　　将</t>
  </si>
  <si>
    <t>代　　表</t>
  </si>
  <si>
    <t>第1会場</t>
  </si>
  <si>
    <t>試合場</t>
  </si>
  <si>
    <t>試合順</t>
  </si>
  <si>
    <t>学校番号</t>
  </si>
  <si>
    <t>大</t>
  </si>
  <si>
    <t>中</t>
  </si>
  <si>
    <t>次</t>
  </si>
  <si>
    <t>先</t>
  </si>
  <si>
    <t>変更</t>
  </si>
  <si>
    <t>技有</t>
  </si>
  <si>
    <t>有効</t>
  </si>
  <si>
    <t>第２会場</t>
  </si>
  <si>
    <t>試合数</t>
  </si>
  <si>
    <t>有効</t>
  </si>
  <si>
    <t>技有</t>
  </si>
  <si>
    <t>第３会場</t>
  </si>
  <si>
    <t>女子</t>
  </si>
  <si>
    <t xml:space="preserve"> </t>
  </si>
  <si>
    <t>技　有</t>
  </si>
  <si>
    <t>技　有</t>
  </si>
  <si>
    <t>有　効</t>
  </si>
  <si>
    <t>有　効</t>
  </si>
  <si>
    <t>少年男子</t>
  </si>
  <si>
    <t>富山県</t>
  </si>
  <si>
    <t>少年女子</t>
  </si>
  <si>
    <t>成年女子</t>
  </si>
  <si>
    <t>第一会場</t>
  </si>
  <si>
    <t>第二会場</t>
  </si>
  <si>
    <t>第三会場</t>
  </si>
  <si>
    <t>第１会場</t>
  </si>
  <si>
    <t>&lt;第１試合&gt;</t>
  </si>
  <si>
    <t>&lt;第２試合&gt;</t>
  </si>
  <si>
    <t>&lt;第３試合&gt;</t>
  </si>
  <si>
    <t>&lt;第４試合&gt;</t>
  </si>
  <si>
    <t>&lt;第５試合&gt;</t>
  </si>
  <si>
    <t>&lt;第６試合&gt;</t>
  </si>
  <si>
    <t>&lt;第７試合&gt;</t>
  </si>
  <si>
    <t>&lt;第８試合&gt;</t>
  </si>
  <si>
    <t>&lt;第９試合&gt;</t>
  </si>
  <si>
    <t>受付</t>
  </si>
  <si>
    <t>№</t>
  </si>
  <si>
    <t>印</t>
  </si>
  <si>
    <t>最終報告用紙</t>
  </si>
  <si>
    <t>競技№</t>
  </si>
  <si>
    <t>競技名</t>
  </si>
  <si>
    <t>期日</t>
  </si>
  <si>
    <t>種別</t>
  </si>
  <si>
    <t>会場名</t>
  </si>
  <si>
    <t>　　　Ｅ．　　　　　　　　　　　Ｆ．</t>
  </si>
  <si>
    <t>　　　Ｇ．　　　　　　 　　 　　Ｈ．　</t>
  </si>
  <si>
    <t>　</t>
  </si>
  <si>
    <t>県　　名</t>
  </si>
  <si>
    <t>本国体出場権</t>
  </si>
  <si>
    <t>＊本国体出場権を得た県には、○印をつけてください。</t>
  </si>
  <si>
    <t>＊順位をつけられない種目は、順位の欄を消してください。</t>
  </si>
  <si>
    <t>＊リーグ戦表、トーナメント表、または成績表など、</t>
  </si>
  <si>
    <t xml:space="preserve">   結果をまとめた書類も、合わせて送ってください。</t>
  </si>
  <si>
    <t>備考</t>
  </si>
  <si>
    <t>８月</t>
  </si>
  <si>
    <t>位</t>
  </si>
  <si>
    <t>報告用</t>
  </si>
  <si>
    <t>競技</t>
  </si>
  <si>
    <t>No</t>
  </si>
  <si>
    <t>競技
No</t>
  </si>
  <si>
    <t>　　　Ｃ．少年男子</t>
  </si>
  <si>
    <t>　　Ｄ．少年女子</t>
  </si>
  <si>
    <t>Ｂ．成年女子</t>
  </si>
  <si>
    <t>試合順序　 ①２－５ ②３－４ ③１－５ ④２－３ ⑤１－４ ⑥５－３ ⑦１－３ ⑧４－２ ⑨１－２ ⑩４－５</t>
  </si>
  <si>
    <t xml:space="preserve"> </t>
  </si>
  <si>
    <t>大柿　　直</t>
  </si>
  <si>
    <t>県名</t>
  </si>
  <si>
    <t>生年月日</t>
  </si>
  <si>
    <t>所属</t>
  </si>
  <si>
    <t>参加申込選手</t>
  </si>
  <si>
    <t>交代(変更)選手</t>
  </si>
  <si>
    <t>勝率が同じ場合勝ちのチームに1を入れよ</t>
  </si>
  <si>
    <t>勝数</t>
  </si>
  <si>
    <t>&lt;第10試合&gt;</t>
  </si>
  <si>
    <t>○</t>
  </si>
  <si>
    <t>略　　　称</t>
  </si>
  <si>
    <t>氏名</t>
  </si>
  <si>
    <t>所属等</t>
  </si>
  <si>
    <t>次鋒</t>
  </si>
  <si>
    <t>富山県立小杉高等学校</t>
  </si>
  <si>
    <t>100kg</t>
  </si>
  <si>
    <t>90kg</t>
  </si>
  <si>
    <t>73kg</t>
  </si>
  <si>
    <t>60kg</t>
  </si>
  <si>
    <t>＜福井県＞</t>
  </si>
  <si>
    <t>監督名　大柿　直　　五段</t>
  </si>
  <si>
    <t>福井工業大学附属
福井高等学校</t>
  </si>
  <si>
    <t>福井工業大学附属福井高等学校</t>
  </si>
  <si>
    <t>70kg</t>
  </si>
  <si>
    <t>52kg</t>
  </si>
  <si>
    <t>70kg</t>
  </si>
  <si>
    <t>52kg</t>
  </si>
  <si>
    <t>監督名　大柿　実　　七段</t>
  </si>
  <si>
    <t>福井工業大学附属
福井高等学校</t>
  </si>
  <si>
    <t>監督名　三上　寛司　　六段</t>
  </si>
  <si>
    <t>北信越柔整</t>
  </si>
  <si>
    <t>新田　雅史</t>
  </si>
  <si>
    <t>山田　美貴</t>
  </si>
  <si>
    <t>山口　泰志</t>
  </si>
  <si>
    <t>西村　裕樹</t>
  </si>
  <si>
    <t>渡辺　貴俊</t>
  </si>
  <si>
    <t>匠</t>
  </si>
  <si>
    <t>福井１</t>
  </si>
  <si>
    <t>福井２</t>
  </si>
  <si>
    <t>袖山</t>
  </si>
  <si>
    <t>雅雄</t>
  </si>
  <si>
    <t>熊倉</t>
  </si>
  <si>
    <t>　</t>
  </si>
  <si>
    <t>久雄</t>
  </si>
  <si>
    <t>竹下</t>
  </si>
  <si>
    <t>文広</t>
  </si>
  <si>
    <t>神田</t>
  </si>
  <si>
    <t>雅春</t>
  </si>
  <si>
    <t>福島</t>
  </si>
  <si>
    <t>正俊</t>
  </si>
  <si>
    <t>森山</t>
  </si>
  <si>
    <t>博史</t>
  </si>
  <si>
    <t>岩佐</t>
  </si>
  <si>
    <t>文彦</t>
  </si>
  <si>
    <t>重光</t>
  </si>
  <si>
    <t>中山</t>
  </si>
  <si>
    <t>健之輔</t>
  </si>
  <si>
    <t>向</t>
  </si>
  <si>
    <t>和彦</t>
  </si>
  <si>
    <t>井村</t>
  </si>
  <si>
    <t>正樹</t>
  </si>
  <si>
    <t>森嶋</t>
  </si>
  <si>
    <t>英一郎</t>
  </si>
  <si>
    <t>瀧波</t>
  </si>
  <si>
    <t>黒河内</t>
  </si>
  <si>
    <t>武</t>
  </si>
  <si>
    <t>岡本</t>
  </si>
  <si>
    <t>啓</t>
  </si>
  <si>
    <t>本出</t>
  </si>
  <si>
    <t>正博</t>
  </si>
  <si>
    <t>直邦</t>
  </si>
  <si>
    <t>二ツ谷</t>
  </si>
  <si>
    <t>川口</t>
  </si>
  <si>
    <t>稔</t>
  </si>
  <si>
    <t>渡邊</t>
  </si>
  <si>
    <t>福井県</t>
  </si>
  <si>
    <t>長野県</t>
  </si>
  <si>
    <t>石川県</t>
  </si>
  <si>
    <t>新潟県</t>
  </si>
  <si>
    <t>富山県</t>
  </si>
  <si>
    <t>少年男子</t>
  </si>
  <si>
    <t>少年女子</t>
  </si>
  <si>
    <t>成年女子</t>
  </si>
  <si>
    <t>第33回　北信越国体　審判割</t>
  </si>
  <si>
    <t>●</t>
  </si>
  <si>
    <t>●</t>
  </si>
  <si>
    <t>○</t>
  </si>
  <si>
    <t>○</t>
  </si>
  <si>
    <t>試合順序　 ①２－５ ②３－４ ③１－５ ④２－３ ⑤１－４ ⑥３－５ ⑦１－３ ⑧２－４ ⑨１－２ ⑩４－５</t>
  </si>
  <si>
    <t>指導１</t>
  </si>
  <si>
    <t>指導２</t>
  </si>
  <si>
    <t>指導３</t>
  </si>
  <si>
    <t>高岡第一高校</t>
  </si>
  <si>
    <t>高岡第一高等学校</t>
  </si>
  <si>
    <t>払巻込</t>
  </si>
  <si>
    <t>×</t>
  </si>
  <si>
    <t>指導２</t>
  </si>
  <si>
    <t>①</t>
  </si>
  <si>
    <t>平成２５年</t>
  </si>
  <si>
    <t>第３４回北信越国民体育大会</t>
  </si>
  <si>
    <t>　　期日　平成２５年８月２５日（日）午前９時</t>
  </si>
  <si>
    <t>大将</t>
  </si>
  <si>
    <t>副将</t>
  </si>
  <si>
    <t>中堅</t>
  </si>
  <si>
    <t>次鋒</t>
  </si>
  <si>
    <t>先鋒</t>
  </si>
  <si>
    <t>　　会場　新潟市豊栄総合体育館　　新潟市北区嘉山488‐3</t>
  </si>
  <si>
    <t>期　日：　平成25年8月25日
会　場：　新潟市豊栄総合体育館　(新潟市)</t>
  </si>
  <si>
    <t>期　日：　平成25年8月25日
会　場：　新潟市豊栄総合体育館　(新潟市)</t>
  </si>
  <si>
    <t>第３４回北信越国民体育大会　柔道競技試合成績</t>
  </si>
  <si>
    <t>第３４回北信越国民体育大会</t>
  </si>
  <si>
    <t>新　潟</t>
  </si>
  <si>
    <t>初</t>
  </si>
  <si>
    <t>新</t>
  </si>
  <si>
    <t>新潟</t>
  </si>
  <si>
    <t>　</t>
  </si>
  <si>
    <t>豊栄高校</t>
  </si>
  <si>
    <t>新潟県立豊栄高等学校</t>
  </si>
  <si>
    <t>石　川</t>
  </si>
  <si>
    <t>津幡高校</t>
  </si>
  <si>
    <t>石川県立津幡高等学校</t>
  </si>
  <si>
    <t>石</t>
  </si>
  <si>
    <t>石川</t>
  </si>
  <si>
    <t>鶴来高校</t>
  </si>
  <si>
    <t>石川県立鶴来高等学校</t>
  </si>
  <si>
    <t>長　野</t>
  </si>
  <si>
    <t>佐久長聖高校</t>
  </si>
  <si>
    <t>佐久長聖高等学校</t>
  </si>
  <si>
    <t>長</t>
  </si>
  <si>
    <t>長野</t>
  </si>
  <si>
    <t>松本第一高校</t>
  </si>
  <si>
    <t>松本第一高等学校</t>
  </si>
  <si>
    <t>金沢学院東高校</t>
  </si>
  <si>
    <t>金沢学院東高等学校</t>
  </si>
  <si>
    <t>福　井</t>
  </si>
  <si>
    <t>福井工大福井高校</t>
  </si>
  <si>
    <t>福井工業大学附属福井高等学校</t>
  </si>
  <si>
    <t>福</t>
  </si>
  <si>
    <t>福井</t>
  </si>
  <si>
    <t>東京学館新潟高校</t>
  </si>
  <si>
    <t>東京学館新潟高等学校</t>
  </si>
  <si>
    <t>富　山</t>
  </si>
  <si>
    <t>富</t>
  </si>
  <si>
    <t>富山</t>
  </si>
  <si>
    <t>高岡龍谷高校</t>
  </si>
  <si>
    <t>高岡龍谷高等学校</t>
  </si>
  <si>
    <t>松商学園高校</t>
  </si>
  <si>
    <t>松商学園高等学校</t>
  </si>
  <si>
    <t>弐</t>
  </si>
  <si>
    <t>金沢学院大学</t>
  </si>
  <si>
    <t>参</t>
  </si>
  <si>
    <t>北信越柔整</t>
  </si>
  <si>
    <t>北信越柔整専門学校</t>
  </si>
  <si>
    <t>山梨学院大学</t>
  </si>
  <si>
    <t>国士舘大学</t>
  </si>
  <si>
    <t>立命館大学</t>
  </si>
  <si>
    <t>報告者氏名　　渡辺　久雄</t>
  </si>
  <si>
    <t>報告者氏名　　渡辺　久雄</t>
  </si>
  <si>
    <t>２５日</t>
  </si>
  <si>
    <t>新潟市豊栄総合体育館</t>
  </si>
  <si>
    <t>第３4回北信越国民体育大会</t>
  </si>
  <si>
    <t>第３４回北信越国民体育大会　参加選手交代(変更)一覧表</t>
  </si>
  <si>
    <t>五段</t>
  </si>
  <si>
    <t>三段</t>
  </si>
  <si>
    <t>渡辺　涼子</t>
  </si>
  <si>
    <t>六段</t>
  </si>
  <si>
    <t>六段</t>
  </si>
  <si>
    <t>三上　寛司</t>
  </si>
  <si>
    <t>四段</t>
  </si>
  <si>
    <t>　第３４回北信越国民体育大会　女子団体　試合記録用紙</t>
  </si>
  <si>
    <t>橘川　幸治</t>
  </si>
  <si>
    <t>高岡　稔</t>
  </si>
  <si>
    <t>六段</t>
  </si>
  <si>
    <t>榮　修一</t>
  </si>
  <si>
    <t>島林　章一</t>
  </si>
  <si>
    <t>五段</t>
  </si>
  <si>
    <t>村山　明日香</t>
  </si>
  <si>
    <t>才木</t>
  </si>
  <si>
    <t>朝亥寿</t>
  </si>
  <si>
    <t>任田</t>
  </si>
  <si>
    <t>匠吾</t>
  </si>
  <si>
    <t>端</t>
  </si>
  <si>
    <t>健生</t>
  </si>
  <si>
    <t>山上</t>
  </si>
  <si>
    <t>翔</t>
  </si>
  <si>
    <t>中川</t>
  </si>
  <si>
    <t>和士</t>
  </si>
  <si>
    <t>明石</t>
  </si>
  <si>
    <t>将太</t>
  </si>
  <si>
    <t>太田</t>
  </si>
  <si>
    <t>雄祐</t>
  </si>
  <si>
    <t>向</t>
  </si>
  <si>
    <t>翔一郎</t>
  </si>
  <si>
    <t>竹田</t>
  </si>
  <si>
    <t>健悟</t>
  </si>
  <si>
    <t>原田</t>
  </si>
  <si>
    <t>誠丈</t>
  </si>
  <si>
    <t>小杉高校</t>
  </si>
  <si>
    <t>富山県立小杉高等学校</t>
  </si>
  <si>
    <t>木下</t>
  </si>
  <si>
    <t>昂大</t>
  </si>
  <si>
    <t>石田</t>
  </si>
  <si>
    <t>漱哉</t>
  </si>
  <si>
    <t>田中</t>
  </si>
  <si>
    <t>田中</t>
  </si>
  <si>
    <t>真澄</t>
  </si>
  <si>
    <t>鳥羽</t>
  </si>
  <si>
    <t>潤</t>
  </si>
  <si>
    <t>山口</t>
  </si>
  <si>
    <t>山口</t>
  </si>
  <si>
    <t>駿輔</t>
  </si>
  <si>
    <t>松山</t>
  </si>
  <si>
    <t>紀貴</t>
  </si>
  <si>
    <t>ダシドラム</t>
  </si>
  <si>
    <t>イシドルジ</t>
  </si>
  <si>
    <t>白川</t>
  </si>
  <si>
    <t>剛章</t>
  </si>
  <si>
    <t>伊藤</t>
  </si>
  <si>
    <t>悦輝</t>
  </si>
  <si>
    <t>嗣也</t>
  </si>
  <si>
    <t>藤島高校</t>
  </si>
  <si>
    <t>福井県立藤島高等学校</t>
  </si>
  <si>
    <t>富樫</t>
  </si>
  <si>
    <t>匠</t>
  </si>
  <si>
    <t>田宮</t>
  </si>
  <si>
    <t>悠太</t>
  </si>
  <si>
    <t>サーワー</t>
  </si>
  <si>
    <t>ワジャハット</t>
  </si>
  <si>
    <t>加藤</t>
  </si>
  <si>
    <t>辰弥</t>
  </si>
  <si>
    <t>磯部</t>
  </si>
  <si>
    <t>宜志</t>
  </si>
  <si>
    <t>美和</t>
  </si>
  <si>
    <t>橋高</t>
  </si>
  <si>
    <t>朱里</t>
  </si>
  <si>
    <t>米田</t>
  </si>
  <si>
    <t>愛理子</t>
  </si>
  <si>
    <t>弐</t>
  </si>
  <si>
    <t>堤下</t>
  </si>
  <si>
    <t>真里安</t>
  </si>
  <si>
    <t>小松</t>
  </si>
  <si>
    <t>史歩</t>
  </si>
  <si>
    <t>上野</t>
  </si>
  <si>
    <t>扇京</t>
  </si>
  <si>
    <t>出口</t>
  </si>
  <si>
    <t>クリスタ</t>
  </si>
  <si>
    <t>津金</t>
  </si>
  <si>
    <t>恵</t>
  </si>
  <si>
    <t>宗石</t>
  </si>
  <si>
    <t>長谷川</t>
  </si>
  <si>
    <t>奈桜</t>
  </si>
  <si>
    <t>中村</t>
  </si>
  <si>
    <t>伊織</t>
  </si>
  <si>
    <t>柴野</t>
  </si>
  <si>
    <t>亜美</t>
  </si>
  <si>
    <t>佐藤</t>
  </si>
  <si>
    <t>齋籐</t>
  </si>
  <si>
    <t>瑞穂</t>
  </si>
  <si>
    <t>帝京長岡高等学校</t>
  </si>
  <si>
    <t>帝京長岡高校</t>
  </si>
  <si>
    <t>新潟第一高校</t>
  </si>
  <si>
    <t>新潟第一高等学校</t>
  </si>
  <si>
    <t>坂下</t>
  </si>
  <si>
    <t>坂下</t>
  </si>
  <si>
    <t>福満</t>
  </si>
  <si>
    <t>福満</t>
  </si>
  <si>
    <t>名村</t>
  </si>
  <si>
    <t>名村</t>
  </si>
  <si>
    <t>友薫</t>
  </si>
  <si>
    <t>友薫</t>
  </si>
  <si>
    <t>佐和</t>
  </si>
  <si>
    <t>佐和</t>
  </si>
  <si>
    <t>舞実</t>
  </si>
  <si>
    <t>舞実</t>
  </si>
  <si>
    <t>竹内</t>
  </si>
  <si>
    <t>竹内</t>
  </si>
  <si>
    <t>愛美</t>
  </si>
  <si>
    <t>愛美</t>
  </si>
  <si>
    <t>武田</t>
  </si>
  <si>
    <t>武田</t>
  </si>
  <si>
    <t>清美</t>
  </si>
  <si>
    <t>清美</t>
  </si>
  <si>
    <t>参</t>
  </si>
  <si>
    <t>富山西高校</t>
  </si>
  <si>
    <t>富山西高校</t>
  </si>
  <si>
    <t>富山西高等学校</t>
  </si>
  <si>
    <t>富山西高等学校</t>
  </si>
  <si>
    <t>東海大学</t>
  </si>
  <si>
    <t>東海大学</t>
  </si>
  <si>
    <t>宮下</t>
  </si>
  <si>
    <t>宮下</t>
  </si>
  <si>
    <t>寿子</t>
  </si>
  <si>
    <t>寿子</t>
  </si>
  <si>
    <t>諏訪部</t>
  </si>
  <si>
    <t>諏訪部</t>
  </si>
  <si>
    <t>真夕</t>
  </si>
  <si>
    <t>真夕</t>
  </si>
  <si>
    <t>美咲</t>
  </si>
  <si>
    <t>美咲</t>
  </si>
  <si>
    <t>帝京科学大学</t>
  </si>
  <si>
    <t>帝京科学大学</t>
  </si>
  <si>
    <t>ほぐしの名人上田原店</t>
  </si>
  <si>
    <t>ほぐしの名人上田原店</t>
  </si>
  <si>
    <t>手島</t>
  </si>
  <si>
    <t>手島</t>
  </si>
  <si>
    <t>那緒</t>
  </si>
  <si>
    <t>那緒</t>
  </si>
  <si>
    <t>松田</t>
  </si>
  <si>
    <t>松田</t>
  </si>
  <si>
    <t>春香</t>
  </si>
  <si>
    <t>春香</t>
  </si>
  <si>
    <t>福井県警察</t>
  </si>
  <si>
    <t>福井県警察</t>
  </si>
  <si>
    <t>柴田</t>
  </si>
  <si>
    <t>柴田</t>
  </si>
  <si>
    <t>まどか</t>
  </si>
  <si>
    <t>まどか</t>
  </si>
  <si>
    <t>磯辺</t>
  </si>
  <si>
    <t>磯辺</t>
  </si>
  <si>
    <t>友里</t>
  </si>
  <si>
    <t>友里</t>
  </si>
  <si>
    <t>奈都美</t>
  </si>
  <si>
    <t>奈都美</t>
  </si>
  <si>
    <t>新潟県警察</t>
  </si>
  <si>
    <t>新潟県警察</t>
  </si>
  <si>
    <t>新潟県体育協会</t>
  </si>
  <si>
    <t>新潟県体育協会</t>
  </si>
  <si>
    <t>山梨学院大学</t>
  </si>
  <si>
    <t>恭穂</t>
  </si>
  <si>
    <t>５２kg級</t>
  </si>
  <si>
    <t>前田　怜美</t>
  </si>
  <si>
    <t>齊藤　優</t>
  </si>
  <si>
    <t>福井医療短期大学</t>
  </si>
  <si>
    <t>福井医療短期大学</t>
  </si>
  <si>
    <t>齊藤</t>
  </si>
  <si>
    <t>齊藤</t>
  </si>
  <si>
    <t>優</t>
  </si>
  <si>
    <t>優</t>
  </si>
  <si>
    <t>濵本</t>
  </si>
  <si>
    <t>濵本</t>
  </si>
  <si>
    <t>内容</t>
  </si>
  <si>
    <t>　第３４回北信越国民体育大会　男子団体　試合記録用紙</t>
  </si>
  <si>
    <t>　第３４回北信越国民体育大会　男子団体　試合記録用紙（記入例）</t>
  </si>
  <si>
    <t>合　技</t>
  </si>
  <si>
    <t>○</t>
  </si>
  <si>
    <t>引　分</t>
  </si>
  <si>
    <t>優勢勝</t>
  </si>
  <si>
    <t>指導３</t>
  </si>
  <si>
    <t>袈裟固</t>
  </si>
  <si>
    <t>○○県</t>
  </si>
  <si>
    <t>鳥羽一郎</t>
  </si>
  <si>
    <t>鳥羽二郎</t>
  </si>
  <si>
    <t>鳥羽三郎</t>
  </si>
  <si>
    <t>鳥羽四郎</t>
  </si>
  <si>
    <t>鳥羽五郎</t>
  </si>
  <si>
    <t>××県</t>
  </si>
  <si>
    <t>小沢一郎</t>
  </si>
  <si>
    <t>伊藤四郎</t>
  </si>
  <si>
    <t>坂上二郎</t>
  </si>
  <si>
    <t>北島三郎</t>
  </si>
  <si>
    <t>野口五郎</t>
  </si>
  <si>
    <t>②</t>
  </si>
  <si>
    <t>２</t>
  </si>
  <si>
    <t>内容</t>
  </si>
  <si>
    <t>茉子</t>
  </si>
  <si>
    <t>新潟県警察</t>
  </si>
  <si>
    <t>新潟県警察</t>
  </si>
  <si>
    <t>第34回北信越国民体育大会　試合結果一覧</t>
  </si>
  <si>
    <t>受付Ｎｏ．</t>
  </si>
  <si>
    <t>平成25年８月25日(日）</t>
  </si>
  <si>
    <t>競技Ｎｏ.</t>
  </si>
  <si>
    <t>17 － 　</t>
  </si>
  <si>
    <t>会場</t>
  </si>
  <si>
    <t>●少年男子</t>
  </si>
  <si>
    <t>順位欄の丸数字は本大会出場</t>
  </si>
  <si>
    <t>勝</t>
  </si>
  <si>
    <t>引分</t>
  </si>
  <si>
    <t>負</t>
  </si>
  <si>
    <t>●少年女子</t>
  </si>
  <si>
    <t>●成年女子</t>
  </si>
  <si>
    <t>※勝ち数が丸数字の場合は、内容勝ち</t>
  </si>
  <si>
    <t>５２kg級</t>
  </si>
  <si>
    <t>武居　沙知</t>
  </si>
  <si>
    <t>小池　早穂</t>
  </si>
  <si>
    <t>長野県辰野高等学校</t>
  </si>
  <si>
    <t>小池</t>
  </si>
  <si>
    <t>早穂</t>
  </si>
  <si>
    <t>辰野高校</t>
  </si>
  <si>
    <t>長野県辰野高等学校</t>
  </si>
  <si>
    <t>b</t>
  </si>
  <si>
    <t>a</t>
  </si>
  <si>
    <t>c</t>
  </si>
  <si>
    <t>内股</t>
  </si>
  <si>
    <t>肩固</t>
  </si>
  <si>
    <t>背負投</t>
  </si>
  <si>
    <t>引分</t>
  </si>
  <si>
    <t>引分</t>
  </si>
  <si>
    <t>合技</t>
  </si>
  <si>
    <t>一本背負投</t>
  </si>
  <si>
    <t>腕挫十字固</t>
  </si>
  <si>
    <t>内股すかし</t>
  </si>
  <si>
    <t>腕挫十字固</t>
  </si>
  <si>
    <t>小外刈</t>
  </si>
  <si>
    <t>巴投</t>
  </si>
  <si>
    <t>外巻込</t>
  </si>
  <si>
    <t>f</t>
  </si>
  <si>
    <t>横四方固</t>
  </si>
  <si>
    <t>報告者氏名　　　 渡辺　久雄</t>
  </si>
  <si>
    <t>上四方固</t>
  </si>
  <si>
    <t>合技</t>
  </si>
  <si>
    <t>小内刈</t>
  </si>
  <si>
    <t>体落</t>
  </si>
  <si>
    <t>小外掛</t>
  </si>
  <si>
    <t>縦四方固</t>
  </si>
  <si>
    <t>払腰</t>
  </si>
  <si>
    <t>反則勝ち</t>
  </si>
  <si>
    <t>総合勝ち</t>
  </si>
  <si>
    <t>腕挫腕固</t>
  </si>
  <si>
    <t>大内刈</t>
  </si>
  <si>
    <t>腕挫脚固</t>
  </si>
  <si>
    <t>小内巻込み</t>
  </si>
  <si>
    <t>掬投</t>
  </si>
  <si>
    <t>谷落</t>
  </si>
  <si>
    <t>支釣込足</t>
  </si>
  <si>
    <t>送襟絞</t>
  </si>
  <si>
    <t>隅落</t>
  </si>
  <si>
    <t>崩上四方固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</si>
</sst>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#."/>
  </numFmts>
  <fonts count="69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b/>
      <sz val="28"/>
      <name val="ＭＳ 明朝"/>
      <family val="1"/>
    </font>
    <font>
      <b/>
      <sz val="32"/>
      <name val="ＭＳ 明朝"/>
      <family val="1"/>
    </font>
    <font>
      <sz val="14"/>
      <name val="Century"/>
      <family val="1"/>
    </font>
    <font>
      <sz val="18"/>
      <name val="ＭＳ Ｐゴシック"/>
      <family val="3"/>
    </font>
    <font>
      <sz val="48"/>
      <name val="ＭＳ 明朝"/>
      <family val="1"/>
    </font>
    <font>
      <b/>
      <sz val="36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b/>
      <sz val="22"/>
      <name val="ＭＳ Ｐゴシック"/>
      <family val="3"/>
    </font>
    <font>
      <sz val="28"/>
      <name val="ＭＳ Ｐゴシック"/>
      <family val="3"/>
    </font>
    <font>
      <sz val="26"/>
      <name val="ＭＳ 明朝"/>
      <family val="1"/>
    </font>
    <font>
      <b/>
      <sz val="26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b/>
      <sz val="20"/>
      <name val="ＭＳ ゴシック"/>
      <family val="3"/>
    </font>
    <font>
      <sz val="22"/>
      <name val="ＭＳ ゴシック"/>
      <family val="3"/>
    </font>
    <font>
      <b/>
      <sz val="12"/>
      <name val="ＭＳ 明朝"/>
      <family val="1"/>
    </font>
    <font>
      <b/>
      <sz val="24"/>
      <name val="ＭＳ 明朝"/>
      <family val="1"/>
    </font>
    <font>
      <sz val="10"/>
      <name val="ＭＳ 明朝"/>
      <family val="1"/>
    </font>
    <font>
      <b/>
      <sz val="2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0"/>
      <name val="ＭＳ 明朝"/>
      <family val="1"/>
    </font>
    <font>
      <sz val="24"/>
      <name val="ＭＳ Ｐゴシック"/>
      <family val="3"/>
    </font>
    <font>
      <sz val="12"/>
      <name val="ＭＳ ゴシック"/>
      <family val="3"/>
    </font>
    <font>
      <sz val="7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8"/>
      <name val="HGP創英角ﾎﾟｯﾌﾟ体"/>
      <family val="3"/>
    </font>
    <font>
      <sz val="28"/>
      <name val="ＭＳ 明朝"/>
      <family val="1"/>
    </font>
    <font>
      <b/>
      <sz val="2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9"/>
      <name val="ＭＳ ゴシック"/>
      <family val="3"/>
    </font>
    <font>
      <sz val="12"/>
      <name val="Judo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double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double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double"/>
      <top style="thin"/>
      <bottom style="medium"/>
      <diagonal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4" fillId="0" borderId="3" applyNumberFormat="0" applyFill="0" applyAlignment="0" applyProtection="0"/>
    <xf numFmtId="0" fontId="55" fillId="3" borderId="0" applyNumberFormat="0" applyBorder="0" applyAlignment="0" applyProtection="0"/>
    <xf numFmtId="0" fontId="56" fillId="23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3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7" borderId="4" applyNumberFormat="0" applyAlignment="0" applyProtection="0"/>
    <xf numFmtId="0" fontId="45" fillId="0" borderId="0" applyNumberFormat="0" applyFill="0" applyBorder="0" applyAlignment="0" applyProtection="0"/>
    <xf numFmtId="0" fontId="65" fillId="4" borderId="0" applyNumberFormat="0" applyBorder="0" applyAlignment="0" applyProtection="0"/>
  </cellStyleXfs>
  <cellXfs count="9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12" fillId="0" borderId="4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justify" vertical="top" wrapText="1"/>
    </xf>
    <xf numFmtId="0" fontId="3" fillId="0" borderId="43" xfId="0" applyFont="1" applyBorder="1" applyAlignment="1">
      <alignment horizontal="justify" vertical="top" wrapText="1"/>
    </xf>
    <xf numFmtId="0" fontId="0" fillId="0" borderId="43" xfId="0" applyBorder="1" applyAlignment="1">
      <alignment vertical="center"/>
    </xf>
    <xf numFmtId="0" fontId="15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17" fillId="0" borderId="43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6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9" fontId="4" fillId="0" borderId="47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49" fontId="4" fillId="0" borderId="48" xfId="0" applyNumberFormat="1" applyFont="1" applyBorder="1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49" fontId="4" fillId="0" borderId="49" xfId="0" applyNumberFormat="1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50" xfId="0" applyNumberFormat="1" applyFont="1" applyBorder="1" applyAlignment="1">
      <alignment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0" borderId="57" xfId="0" applyFont="1" applyBorder="1" applyAlignment="1">
      <alignment horizontal="center" vertical="center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0" fontId="7" fillId="0" borderId="52" xfId="0" applyFont="1" applyBorder="1" applyAlignment="1">
      <alignment horizontal="left" vertical="center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54" xfId="0" applyFont="1" applyBorder="1" applyAlignment="1">
      <alignment horizontal="left" vertical="center"/>
    </xf>
    <xf numFmtId="0" fontId="7" fillId="0" borderId="6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51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51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74" xfId="0" applyFont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23" borderId="22" xfId="0" applyFill="1" applyBorder="1" applyAlignment="1">
      <alignment horizontal="right" vertical="center"/>
    </xf>
    <xf numFmtId="0" fontId="0" fillId="23" borderId="22" xfId="0" applyFill="1" applyBorder="1" applyAlignment="1">
      <alignment horizontal="left" vertical="center"/>
    </xf>
    <xf numFmtId="0" fontId="0" fillId="0" borderId="53" xfId="0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shrinkToFi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23" borderId="84" xfId="0" applyFill="1" applyBorder="1" applyAlignment="1">
      <alignment horizontal="center" vertical="center"/>
    </xf>
    <xf numFmtId="0" fontId="0" fillId="23" borderId="85" xfId="0" applyFill="1" applyBorder="1" applyAlignment="1">
      <alignment horizontal="center" vertical="center"/>
    </xf>
    <xf numFmtId="0" fontId="0" fillId="23" borderId="86" xfId="0" applyFill="1" applyBorder="1" applyAlignment="1">
      <alignment horizontal="center" vertical="center"/>
    </xf>
    <xf numFmtId="0" fontId="0" fillId="23" borderId="87" xfId="0" applyFill="1" applyBorder="1" applyAlignment="1">
      <alignment horizontal="center" vertical="center"/>
    </xf>
    <xf numFmtId="0" fontId="0" fillId="23" borderId="88" xfId="0" applyFill="1" applyBorder="1" applyAlignment="1">
      <alignment horizontal="center" vertical="center"/>
    </xf>
    <xf numFmtId="0" fontId="0" fillId="23" borderId="89" xfId="0" applyFill="1" applyBorder="1" applyAlignment="1">
      <alignment horizontal="center" vertical="center"/>
    </xf>
    <xf numFmtId="0" fontId="0" fillId="23" borderId="22" xfId="0" applyFill="1" applyBorder="1" applyAlignment="1">
      <alignment horizontal="center" vertical="center"/>
    </xf>
    <xf numFmtId="0" fontId="0" fillId="23" borderId="23" xfId="0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" fillId="23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6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vertical="center" shrinkToFit="1"/>
    </xf>
    <xf numFmtId="0" fontId="27" fillId="0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8" fillId="0" borderId="0" xfId="0" applyFont="1" applyFill="1" applyAlignment="1">
      <alignment horizontal="distributed" vertical="center" indent="3"/>
    </xf>
    <xf numFmtId="0" fontId="7" fillId="25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6" fillId="0" borderId="63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19" fillId="0" borderId="63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9" fillId="0" borderId="46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31" fillId="24" borderId="0" xfId="0" applyFont="1" applyFill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21" borderId="0" xfId="0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5" fillId="21" borderId="0" xfId="0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21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33" fillId="0" borderId="90" xfId="0" applyFont="1" applyFill="1" applyBorder="1" applyAlignment="1">
      <alignment horizontal="center" vertical="center" textRotation="255"/>
    </xf>
    <xf numFmtId="0" fontId="33" fillId="0" borderId="22" xfId="0" applyFont="1" applyFill="1" applyBorder="1" applyAlignment="1">
      <alignment horizontal="center" vertical="center" textRotation="255"/>
    </xf>
    <xf numFmtId="0" fontId="2" fillId="0" borderId="53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 textRotation="255"/>
    </xf>
    <xf numFmtId="0" fontId="7" fillId="24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2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2" fillId="0" borderId="92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vertical="center"/>
    </xf>
    <xf numFmtId="0" fontId="2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vertical="center"/>
    </xf>
    <xf numFmtId="0" fontId="4" fillId="0" borderId="97" xfId="0" applyFont="1" applyFill="1" applyBorder="1" applyAlignment="1">
      <alignment vertical="center"/>
    </xf>
    <xf numFmtId="0" fontId="2" fillId="0" borderId="96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99" xfId="0" applyFont="1" applyFill="1" applyBorder="1" applyAlignment="1">
      <alignment vertical="center"/>
    </xf>
    <xf numFmtId="0" fontId="4" fillId="0" borderId="100" xfId="0" applyFont="1" applyFill="1" applyBorder="1" applyAlignment="1">
      <alignment vertical="center"/>
    </xf>
    <xf numFmtId="0" fontId="4" fillId="0" borderId="101" xfId="0" applyFont="1" applyFill="1" applyBorder="1" applyAlignment="1">
      <alignment vertical="center"/>
    </xf>
    <xf numFmtId="0" fontId="4" fillId="21" borderId="0" xfId="0" applyFont="1" applyFill="1" applyAlignment="1">
      <alignment vertical="center"/>
    </xf>
    <xf numFmtId="0" fontId="4" fillId="0" borderId="102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vertical="center"/>
    </xf>
    <xf numFmtId="0" fontId="4" fillId="0" borderId="104" xfId="0" applyFont="1" applyFill="1" applyBorder="1" applyAlignment="1">
      <alignment vertical="center"/>
    </xf>
    <xf numFmtId="0" fontId="4" fillId="0" borderId="105" xfId="0" applyFont="1" applyFill="1" applyBorder="1" applyAlignment="1">
      <alignment vertical="center"/>
    </xf>
    <xf numFmtId="0" fontId="4" fillId="0" borderId="106" xfId="0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 textRotation="255"/>
    </xf>
    <xf numFmtId="0" fontId="26" fillId="21" borderId="0" xfId="0" applyFont="1" applyFill="1" applyAlignment="1">
      <alignment horizontal="right" vertical="center"/>
    </xf>
    <xf numFmtId="0" fontId="4" fillId="21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9" fillId="0" borderId="22" xfId="0" applyFont="1" applyFill="1" applyBorder="1" applyAlignment="1">
      <alignment horizontal="distributed" vertical="center"/>
    </xf>
    <xf numFmtId="0" fontId="29" fillId="0" borderId="53" xfId="0" applyFont="1" applyFill="1" applyBorder="1" applyAlignment="1">
      <alignment horizontal="distributed" vertical="center"/>
    </xf>
    <xf numFmtId="0" fontId="29" fillId="0" borderId="53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0" fontId="36" fillId="0" borderId="38" xfId="0" applyFont="1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4" fillId="0" borderId="108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0" fillId="0" borderId="33" xfId="0" applyFill="1" applyBorder="1" applyAlignment="1">
      <alignment vertical="center"/>
    </xf>
    <xf numFmtId="0" fontId="0" fillId="0" borderId="109" xfId="0" applyFill="1" applyBorder="1" applyAlignment="1">
      <alignment vertical="center"/>
    </xf>
    <xf numFmtId="0" fontId="0" fillId="0" borderId="110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17" borderId="15" xfId="0" applyFill="1" applyBorder="1" applyAlignment="1">
      <alignment horizontal="center" vertical="center"/>
    </xf>
    <xf numFmtId="0" fontId="2" fillId="23" borderId="24" xfId="0" applyFont="1" applyFill="1" applyBorder="1" applyAlignment="1">
      <alignment horizontal="center" vertical="center"/>
    </xf>
    <xf numFmtId="0" fontId="34" fillId="0" borderId="33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31" fillId="0" borderId="33" xfId="0" applyFont="1" applyBorder="1" applyAlignment="1">
      <alignment vertical="center" shrinkToFit="1"/>
    </xf>
    <xf numFmtId="0" fontId="31" fillId="0" borderId="33" xfId="0" applyFont="1" applyBorder="1" applyAlignment="1">
      <alignment horizontal="center" vertical="center" shrinkToFit="1"/>
    </xf>
    <xf numFmtId="0" fontId="34" fillId="0" borderId="111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shrinkToFit="1"/>
    </xf>
    <xf numFmtId="0" fontId="31" fillId="0" borderId="21" xfId="0" applyFont="1" applyFill="1" applyBorder="1" applyAlignment="1">
      <alignment horizontal="center" vertical="center"/>
    </xf>
    <xf numFmtId="0" fontId="34" fillId="0" borderId="13" xfId="0" applyFont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4" fillId="0" borderId="5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0" xfId="0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right" vertical="center"/>
    </xf>
    <xf numFmtId="0" fontId="31" fillId="0" borderId="11" xfId="0" applyFont="1" applyBorder="1" applyAlignment="1">
      <alignment horizontal="right" vertical="center" shrinkToFit="1"/>
    </xf>
    <xf numFmtId="0" fontId="0" fillId="0" borderId="112" xfId="0" applyBorder="1" applyAlignment="1">
      <alignment vertical="center"/>
    </xf>
    <xf numFmtId="0" fontId="7" fillId="0" borderId="23" xfId="0" applyFont="1" applyBorder="1" applyAlignment="1">
      <alignment horizontal="left" vertical="center" shrinkToFit="1"/>
    </xf>
    <xf numFmtId="0" fontId="0" fillId="0" borderId="0" xfId="0" applyAlignment="1">
      <alignment vertical="center" wrapText="1"/>
    </xf>
    <xf numFmtId="0" fontId="0" fillId="0" borderId="35" xfId="0" applyFont="1" applyBorder="1" applyAlignment="1">
      <alignment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 shrinkToFit="1"/>
    </xf>
    <xf numFmtId="0" fontId="2" fillId="0" borderId="114" xfId="0" applyFont="1" applyBorder="1" applyAlignment="1">
      <alignment horizontal="center" vertical="center" shrinkToFit="1"/>
    </xf>
    <xf numFmtId="0" fontId="2" fillId="0" borderId="115" xfId="0" applyFont="1" applyBorder="1" applyAlignment="1">
      <alignment horizontal="center" vertical="center" shrinkToFit="1"/>
    </xf>
    <xf numFmtId="0" fontId="6" fillId="0" borderId="31" xfId="0" applyFont="1" applyBorder="1" applyAlignment="1">
      <alignment vertical="top"/>
    </xf>
    <xf numFmtId="0" fontId="6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8" xfId="0" applyFont="1" applyBorder="1" applyAlignment="1">
      <alignment vertical="top"/>
    </xf>
    <xf numFmtId="0" fontId="9" fillId="0" borderId="29" xfId="0" applyFont="1" applyBorder="1" applyAlignment="1">
      <alignment horizontal="right" vertical="center"/>
    </xf>
    <xf numFmtId="0" fontId="0" fillId="0" borderId="116" xfId="0" applyBorder="1" applyAlignment="1">
      <alignment vertical="center"/>
    </xf>
    <xf numFmtId="0" fontId="6" fillId="0" borderId="10" xfId="0" applyFont="1" applyBorder="1" applyAlignment="1">
      <alignment vertical="center" textRotation="255"/>
    </xf>
    <xf numFmtId="0" fontId="6" fillId="0" borderId="33" xfId="0" applyFont="1" applyBorder="1" applyAlignment="1">
      <alignment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0" fillId="0" borderId="32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29" xfId="0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53" xfId="0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6" fillId="0" borderId="116" xfId="0" applyFont="1" applyBorder="1" applyAlignment="1">
      <alignment/>
    </xf>
    <xf numFmtId="0" fontId="1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7" xfId="0" applyBorder="1" applyAlignment="1">
      <alignment horizontal="left" vertical="center"/>
    </xf>
    <xf numFmtId="0" fontId="0" fillId="0" borderId="118" xfId="0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182" fontId="42" fillId="0" borderId="0" xfId="0" applyNumberFormat="1" applyFont="1" applyAlignment="1">
      <alignment horizontal="right" vertical="center"/>
    </xf>
    <xf numFmtId="177" fontId="42" fillId="0" borderId="0" xfId="0" applyNumberFormat="1" applyFont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57" fontId="2" fillId="0" borderId="10" xfId="0" applyNumberFormat="1" applyFont="1" applyBorder="1" applyAlignment="1">
      <alignment horizontal="center" vertical="center"/>
    </xf>
    <xf numFmtId="49" fontId="42" fillId="0" borderId="22" xfId="0" applyNumberFormat="1" applyFont="1" applyBorder="1" applyAlignment="1">
      <alignment horizontal="center" vertical="center"/>
    </xf>
    <xf numFmtId="49" fontId="42" fillId="0" borderId="119" xfId="0" applyNumberFormat="1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57" fontId="42" fillId="0" borderId="12" xfId="0" applyNumberFormat="1" applyFont="1" applyBorder="1" applyAlignment="1">
      <alignment horizontal="center" vertical="center"/>
    </xf>
    <xf numFmtId="0" fontId="42" fillId="0" borderId="12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22" xfId="0" applyFont="1" applyBorder="1" applyAlignment="1">
      <alignment horizontal="center" vertical="center"/>
    </xf>
    <xf numFmtId="0" fontId="15" fillId="0" borderId="19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15" fillId="0" borderId="20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15" fillId="0" borderId="19" xfId="0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0" fontId="2" fillId="0" borderId="35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255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1" xfId="0" applyFont="1" applyBorder="1" applyAlignment="1">
      <alignment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right" vertical="center" shrinkToFit="1"/>
    </xf>
    <xf numFmtId="0" fontId="7" fillId="0" borderId="32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7" fillId="0" borderId="24" xfId="0" applyFont="1" applyBorder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4" fillId="26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4" fillId="26" borderId="0" xfId="0" applyFont="1" applyFill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3" xfId="0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23" borderId="0" xfId="0" applyFill="1" applyAlignment="1">
      <alignment vertical="center"/>
    </xf>
    <xf numFmtId="0" fontId="0" fillId="0" borderId="8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textRotation="255"/>
    </xf>
    <xf numFmtId="0" fontId="1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34" fillId="0" borderId="24" xfId="0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2" fillId="0" borderId="126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56" fontId="15" fillId="0" borderId="109" xfId="0" applyNumberFormat="1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133" xfId="0" applyFont="1" applyBorder="1" applyAlignment="1">
      <alignment horizontal="center" vertical="center" shrinkToFit="1"/>
    </xf>
    <xf numFmtId="0" fontId="2" fillId="0" borderId="134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 shrinkToFit="1"/>
    </xf>
    <xf numFmtId="0" fontId="2" fillId="0" borderId="138" xfId="0" applyFont="1" applyBorder="1" applyAlignment="1">
      <alignment horizontal="center" vertical="center" shrinkToFit="1"/>
    </xf>
    <xf numFmtId="0" fontId="2" fillId="0" borderId="139" xfId="0" applyFont="1" applyBorder="1" applyAlignment="1">
      <alignment horizontal="center" vertical="center" shrinkToFit="1"/>
    </xf>
    <xf numFmtId="0" fontId="2" fillId="0" borderId="126" xfId="0" applyFont="1" applyBorder="1" applyAlignment="1">
      <alignment horizontal="center" vertical="center" shrinkToFit="1"/>
    </xf>
    <xf numFmtId="0" fontId="2" fillId="0" borderId="127" xfId="0" applyFont="1" applyBorder="1" applyAlignment="1">
      <alignment horizontal="center" vertical="center" shrinkToFit="1"/>
    </xf>
    <xf numFmtId="0" fontId="2" fillId="0" borderId="133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 shrinkToFit="1"/>
    </xf>
    <xf numFmtId="0" fontId="2" fillId="0" borderId="141" xfId="0" applyFont="1" applyBorder="1" applyAlignment="1">
      <alignment horizontal="center" vertical="center" shrinkToFit="1"/>
    </xf>
    <xf numFmtId="0" fontId="2" fillId="0" borderId="142" xfId="0" applyFont="1" applyBorder="1" applyAlignment="1">
      <alignment horizontal="center" vertical="center" shrinkToFit="1"/>
    </xf>
    <xf numFmtId="0" fontId="2" fillId="0" borderId="134" xfId="0" applyFont="1" applyBorder="1" applyAlignment="1">
      <alignment horizontal="center" vertical="center" shrinkToFit="1"/>
    </xf>
    <xf numFmtId="0" fontId="2" fillId="0" borderId="135" xfId="0" applyFont="1" applyBorder="1" applyAlignment="1">
      <alignment horizontal="center" vertical="center" shrinkToFit="1"/>
    </xf>
    <xf numFmtId="0" fontId="2" fillId="0" borderId="143" xfId="0" applyFont="1" applyBorder="1" applyAlignment="1">
      <alignment horizontal="center" vertical="center" shrinkToFit="1"/>
    </xf>
    <xf numFmtId="0" fontId="2" fillId="0" borderId="144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textRotation="255" wrapText="1"/>
    </xf>
    <xf numFmtId="0" fontId="2" fillId="0" borderId="14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4" fillId="0" borderId="14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1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148" xfId="0" applyNumberFormat="1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48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182" fontId="67" fillId="0" borderId="2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textRotation="255"/>
    </xf>
    <xf numFmtId="0" fontId="7" fillId="0" borderId="157" xfId="0" applyFont="1" applyBorder="1" applyAlignment="1">
      <alignment horizontal="center" vertical="center" textRotation="255"/>
    </xf>
    <xf numFmtId="0" fontId="7" fillId="0" borderId="125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7" fillId="0" borderId="158" xfId="0" applyFont="1" applyBorder="1" applyAlignment="1">
      <alignment horizontal="center" vertical="center"/>
    </xf>
    <xf numFmtId="0" fontId="7" fillId="0" borderId="159" xfId="0" applyFont="1" applyBorder="1" applyAlignment="1">
      <alignment horizontal="center" vertical="center"/>
    </xf>
    <xf numFmtId="0" fontId="7" fillId="0" borderId="16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4" fillId="0" borderId="74" xfId="0" applyFont="1" applyBorder="1" applyAlignment="1">
      <alignment horizontal="left" vertical="top"/>
    </xf>
    <xf numFmtId="0" fontId="7" fillId="0" borderId="2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61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0" fontId="7" fillId="0" borderId="163" xfId="0" applyFont="1" applyBorder="1" applyAlignment="1">
      <alignment horizontal="center" vertical="center"/>
    </xf>
    <xf numFmtId="0" fontId="7" fillId="0" borderId="16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3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2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1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165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165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top"/>
    </xf>
    <xf numFmtId="0" fontId="19" fillId="0" borderId="51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4" fillId="26" borderId="0" xfId="0" applyFont="1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32" fillId="0" borderId="112" xfId="0" applyFont="1" applyFill="1" applyBorder="1" applyAlignment="1">
      <alignment horizontal="center" vertical="center"/>
    </xf>
    <xf numFmtId="0" fontId="32" fillId="0" borderId="117" xfId="0" applyFont="1" applyFill="1" applyBorder="1" applyAlignment="1">
      <alignment horizontal="center" vertical="center"/>
    </xf>
    <xf numFmtId="0" fontId="32" fillId="0" borderId="118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12" fillId="0" borderId="118" xfId="0" applyFont="1" applyFill="1" applyBorder="1" applyAlignment="1">
      <alignment horizontal="center" vertical="center"/>
    </xf>
    <xf numFmtId="0" fontId="30" fillId="0" borderId="167" xfId="0" applyFont="1" applyFill="1" applyBorder="1" applyAlignment="1">
      <alignment horizontal="center" vertical="center" textRotation="255"/>
    </xf>
    <xf numFmtId="0" fontId="30" fillId="0" borderId="100" xfId="0" applyFont="1" applyFill="1" applyBorder="1" applyAlignment="1">
      <alignment horizontal="center" vertical="center" textRotation="255"/>
    </xf>
    <xf numFmtId="0" fontId="30" fillId="0" borderId="168" xfId="0" applyFont="1" applyFill="1" applyBorder="1" applyAlignment="1">
      <alignment horizontal="center" vertical="center" textRotation="255"/>
    </xf>
    <xf numFmtId="0" fontId="30" fillId="0" borderId="169" xfId="0" applyFont="1" applyFill="1" applyBorder="1" applyAlignment="1">
      <alignment horizontal="center" vertical="center" textRotation="255"/>
    </xf>
    <xf numFmtId="0" fontId="30" fillId="0" borderId="0" xfId="0" applyFont="1" applyFill="1" applyBorder="1" applyAlignment="1">
      <alignment horizontal="center" vertical="center" textRotation="255"/>
    </xf>
    <xf numFmtId="0" fontId="30" fillId="0" borderId="170" xfId="0" applyFont="1" applyFill="1" applyBorder="1" applyAlignment="1">
      <alignment horizontal="center" vertical="center" textRotation="255"/>
    </xf>
    <xf numFmtId="0" fontId="19" fillId="0" borderId="128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19" fillId="0" borderId="17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textRotation="255"/>
    </xf>
    <xf numFmtId="0" fontId="8" fillId="0" borderId="52" xfId="0" applyFont="1" applyFill="1" applyBorder="1" applyAlignment="1">
      <alignment horizontal="center" vertical="center" textRotation="255"/>
    </xf>
    <xf numFmtId="0" fontId="19" fillId="0" borderId="49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8" fillId="0" borderId="23" xfId="0" applyFont="1" applyFill="1" applyBorder="1" applyAlignment="1">
      <alignment horizontal="center" vertical="center" textRotation="255"/>
    </xf>
    <xf numFmtId="0" fontId="7" fillId="0" borderId="91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72" xfId="0" applyFont="1" applyFill="1" applyBorder="1" applyAlignment="1">
      <alignment horizontal="center" vertical="center"/>
    </xf>
    <xf numFmtId="0" fontId="27" fillId="0" borderId="169" xfId="0" applyFont="1" applyFill="1" applyBorder="1" applyAlignment="1">
      <alignment horizontal="center" vertical="center" textRotation="255" wrapText="1"/>
    </xf>
    <xf numFmtId="0" fontId="27" fillId="0" borderId="0" xfId="0" applyFont="1" applyFill="1" applyBorder="1" applyAlignment="1">
      <alignment horizontal="center" vertical="center" textRotation="255" wrapText="1"/>
    </xf>
    <xf numFmtId="0" fontId="27" fillId="0" borderId="170" xfId="0" applyFont="1" applyFill="1" applyBorder="1" applyAlignment="1">
      <alignment horizontal="center" vertical="center" textRotation="255" wrapText="1"/>
    </xf>
    <xf numFmtId="0" fontId="27" fillId="0" borderId="173" xfId="0" applyFont="1" applyFill="1" applyBorder="1" applyAlignment="1">
      <alignment horizontal="center" vertical="center" textRotation="255" wrapText="1"/>
    </xf>
    <xf numFmtId="0" fontId="27" fillId="0" borderId="104" xfId="0" applyFont="1" applyFill="1" applyBorder="1" applyAlignment="1">
      <alignment horizontal="center" vertical="center" textRotation="255" wrapText="1"/>
    </xf>
    <xf numFmtId="0" fontId="27" fillId="0" borderId="174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48" xfId="0" applyFont="1" applyFill="1" applyBorder="1" applyAlignment="1">
      <alignment horizontal="center" vertical="center"/>
    </xf>
    <xf numFmtId="0" fontId="4" fillId="0" borderId="14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0" fillId="0" borderId="0" xfId="0" applyAlignment="1">
      <alignment vertical="center" textRotation="255" wrapText="1"/>
    </xf>
    <xf numFmtId="0" fontId="0" fillId="0" borderId="170" xfId="0" applyBorder="1" applyAlignment="1">
      <alignment vertical="center" textRotation="255" wrapText="1"/>
    </xf>
    <xf numFmtId="0" fontId="0" fillId="0" borderId="169" xfId="0" applyBorder="1" applyAlignment="1">
      <alignment vertical="center" textRotation="255" wrapText="1"/>
    </xf>
    <xf numFmtId="0" fontId="0" fillId="0" borderId="173" xfId="0" applyBorder="1" applyAlignment="1">
      <alignment vertical="center" textRotation="255" wrapText="1"/>
    </xf>
    <xf numFmtId="0" fontId="0" fillId="0" borderId="104" xfId="0" applyBorder="1" applyAlignment="1">
      <alignment vertical="center" textRotation="255" wrapText="1"/>
    </xf>
    <xf numFmtId="0" fontId="0" fillId="0" borderId="174" xfId="0" applyBorder="1" applyAlignment="1">
      <alignment vertical="center" textRotation="255" wrapText="1"/>
    </xf>
    <xf numFmtId="0" fontId="7" fillId="0" borderId="175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4" fillId="0" borderId="123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124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165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4" fillId="0" borderId="148" xfId="0" applyFont="1" applyFill="1" applyBorder="1" applyAlignment="1">
      <alignment horizontal="center"/>
    </xf>
    <xf numFmtId="0" fontId="4" fillId="0" borderId="147" xfId="0" applyFont="1" applyFill="1" applyBorder="1" applyAlignment="1">
      <alignment horizontal="center"/>
    </xf>
    <xf numFmtId="0" fontId="30" fillId="0" borderId="167" xfId="0" applyFont="1" applyFill="1" applyBorder="1" applyAlignment="1">
      <alignment horizontal="center" vertical="center" textRotation="255" shrinkToFit="1"/>
    </xf>
    <xf numFmtId="0" fontId="30" fillId="0" borderId="100" xfId="0" applyFont="1" applyFill="1" applyBorder="1" applyAlignment="1">
      <alignment horizontal="center" vertical="center" textRotation="255" shrinkToFit="1"/>
    </xf>
    <xf numFmtId="0" fontId="30" fillId="0" borderId="168" xfId="0" applyFont="1" applyFill="1" applyBorder="1" applyAlignment="1">
      <alignment horizontal="center" vertical="center" textRotation="255" shrinkToFit="1"/>
    </xf>
    <xf numFmtId="0" fontId="30" fillId="0" borderId="169" xfId="0" applyFont="1" applyFill="1" applyBorder="1" applyAlignment="1">
      <alignment horizontal="center" vertical="center" textRotation="255" shrinkToFit="1"/>
    </xf>
    <xf numFmtId="0" fontId="30" fillId="0" borderId="0" xfId="0" applyFont="1" applyFill="1" applyBorder="1" applyAlignment="1">
      <alignment horizontal="center" vertical="center" textRotation="255" shrinkToFit="1"/>
    </xf>
    <xf numFmtId="0" fontId="30" fillId="0" borderId="170" xfId="0" applyFont="1" applyFill="1" applyBorder="1" applyAlignment="1">
      <alignment horizontal="center" vertical="center" textRotation="255" shrinkToFit="1"/>
    </xf>
    <xf numFmtId="0" fontId="19" fillId="0" borderId="56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textRotation="255"/>
    </xf>
    <xf numFmtId="0" fontId="19" fillId="0" borderId="40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53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52" xfId="0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9" fillId="0" borderId="64" xfId="0" applyFont="1" applyFill="1" applyBorder="1" applyAlignment="1">
      <alignment horizontal="right" vertical="center"/>
    </xf>
    <xf numFmtId="0" fontId="19" fillId="0" borderId="55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2" fillId="0" borderId="116" xfId="0" applyFont="1" applyFill="1" applyBorder="1" applyAlignment="1">
      <alignment horizontal="center" vertical="center"/>
    </xf>
    <xf numFmtId="0" fontId="47" fillId="0" borderId="47" xfId="0" applyFont="1" applyFill="1" applyBorder="1" applyAlignment="1" quotePrefix="1">
      <alignment horizontal="center" vertical="center"/>
    </xf>
    <xf numFmtId="0" fontId="47" fillId="0" borderId="148" xfId="0" applyFont="1" applyFill="1" applyBorder="1" applyAlignment="1">
      <alignment horizontal="center" vertical="center"/>
    </xf>
    <xf numFmtId="0" fontId="47" fillId="0" borderId="14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63" xfId="0" applyFont="1" applyFill="1" applyBorder="1" applyAlignment="1">
      <alignment horizontal="center" vertical="top" textRotation="255"/>
    </xf>
    <xf numFmtId="0" fontId="46" fillId="0" borderId="0" xfId="0" applyFont="1" applyFill="1" applyBorder="1" applyAlignment="1">
      <alignment horizontal="center" vertical="top" textRotation="255"/>
    </xf>
    <xf numFmtId="0" fontId="46" fillId="0" borderId="105" xfId="0" applyFont="1" applyFill="1" applyBorder="1" applyAlignment="1">
      <alignment horizontal="center" vertical="top" textRotation="255"/>
    </xf>
    <xf numFmtId="0" fontId="46" fillId="0" borderId="104" xfId="0" applyFont="1" applyFill="1" applyBorder="1" applyAlignment="1">
      <alignment horizontal="center" vertical="top" textRotation="255"/>
    </xf>
    <xf numFmtId="0" fontId="47" fillId="0" borderId="4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top" textRotation="255"/>
    </xf>
    <xf numFmtId="0" fontId="46" fillId="0" borderId="103" xfId="0" applyFont="1" applyFill="1" applyBorder="1" applyAlignment="1">
      <alignment horizontal="center" vertical="top" textRotation="255"/>
    </xf>
    <xf numFmtId="0" fontId="6" fillId="0" borderId="33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37" fillId="0" borderId="63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116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15" fillId="0" borderId="3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top"/>
    </xf>
    <xf numFmtId="0" fontId="38" fillId="0" borderId="53" xfId="0" applyFont="1" applyBorder="1" applyAlignment="1">
      <alignment horizontal="left" vertical="top"/>
    </xf>
    <xf numFmtId="0" fontId="38" fillId="0" borderId="23" xfId="0" applyFont="1" applyBorder="1" applyAlignment="1">
      <alignment horizontal="left" vertical="top"/>
    </xf>
    <xf numFmtId="0" fontId="39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left" vertical="top" wrapText="1"/>
    </xf>
    <xf numFmtId="0" fontId="6" fillId="0" borderId="28" xfId="0" applyFont="1" applyBorder="1" applyAlignment="1">
      <alignment horizontal="left" vertical="center"/>
    </xf>
    <xf numFmtId="0" fontId="6" fillId="0" borderId="116" xfId="0" applyFont="1" applyBorder="1" applyAlignment="1">
      <alignment horizontal="left" vertical="center"/>
    </xf>
    <xf numFmtId="0" fontId="38" fillId="0" borderId="2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16" xfId="0" applyNumberFormat="1" applyFont="1" applyBorder="1" applyAlignment="1">
      <alignment vertical="center"/>
    </xf>
    <xf numFmtId="0" fontId="6" fillId="0" borderId="176" xfId="0" applyFont="1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0" fillId="0" borderId="110" xfId="0" applyBorder="1" applyAlignment="1">
      <alignment horizontal="distributed" vertical="center"/>
    </xf>
    <xf numFmtId="0" fontId="6" fillId="0" borderId="178" xfId="0" applyFont="1" applyBorder="1" applyAlignment="1">
      <alignment horizontal="distributed" vertical="center"/>
    </xf>
    <xf numFmtId="0" fontId="0" fillId="0" borderId="179" xfId="0" applyBorder="1" applyAlignment="1">
      <alignment horizontal="distributed" vertical="center"/>
    </xf>
    <xf numFmtId="0" fontId="6" fillId="0" borderId="180" xfId="0" applyNumberFormat="1" applyFont="1" applyBorder="1" applyAlignment="1">
      <alignment horizontal="distributed" vertical="center"/>
    </xf>
    <xf numFmtId="0" fontId="0" fillId="0" borderId="181" xfId="0" applyNumberFormat="1" applyBorder="1" applyAlignment="1">
      <alignment horizontal="distributed" vertical="center"/>
    </xf>
    <xf numFmtId="0" fontId="6" fillId="0" borderId="182" xfId="0" applyFont="1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157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09" xfId="0" applyNumberFormat="1" applyFont="1" applyBorder="1" applyAlignment="1">
      <alignment horizontal="center" vertical="center"/>
    </xf>
    <xf numFmtId="0" fontId="15" fillId="0" borderId="178" xfId="0" applyNumberFormat="1" applyFont="1" applyBorder="1" applyAlignment="1">
      <alignment horizontal="center" vertical="center"/>
    </xf>
    <xf numFmtId="0" fontId="15" fillId="0" borderId="184" xfId="0" applyNumberFormat="1" applyFont="1" applyBorder="1" applyAlignment="1">
      <alignment horizontal="center" vertical="center"/>
    </xf>
    <xf numFmtId="0" fontId="66" fillId="0" borderId="180" xfId="0" applyNumberFormat="1" applyFont="1" applyBorder="1" applyAlignment="1">
      <alignment horizontal="center" vertical="center"/>
    </xf>
    <xf numFmtId="0" fontId="66" fillId="0" borderId="185" xfId="0" applyNumberFormat="1" applyFont="1" applyBorder="1" applyAlignment="1">
      <alignment horizontal="center" vertical="center"/>
    </xf>
    <xf numFmtId="0" fontId="6" fillId="0" borderId="186" xfId="0" applyFont="1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15" fillId="0" borderId="130" xfId="0" applyNumberFormat="1" applyFont="1" applyBorder="1" applyAlignment="1">
      <alignment horizontal="center" vertical="center"/>
    </xf>
    <xf numFmtId="0" fontId="15" fillId="0" borderId="132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88" xfId="0" applyNumberFormat="1" applyFont="1" applyBorder="1" applyAlignment="1">
      <alignment horizontal="center" vertical="center"/>
    </xf>
    <xf numFmtId="0" fontId="15" fillId="0" borderId="189" xfId="0" applyNumberFormat="1" applyFont="1" applyBorder="1" applyAlignment="1">
      <alignment horizontal="center" vertical="center"/>
    </xf>
    <xf numFmtId="0" fontId="66" fillId="0" borderId="190" xfId="0" applyNumberFormat="1" applyFont="1" applyBorder="1" applyAlignment="1">
      <alignment horizontal="center" vertical="center"/>
    </xf>
    <xf numFmtId="0" fontId="66" fillId="0" borderId="191" xfId="0" applyNumberFormat="1" applyFont="1" applyBorder="1" applyAlignment="1">
      <alignment horizontal="center" vertical="center"/>
    </xf>
    <xf numFmtId="0" fontId="66" fillId="0" borderId="181" xfId="0" applyNumberFormat="1" applyFont="1" applyBorder="1" applyAlignment="1">
      <alignment horizontal="center" vertical="center"/>
    </xf>
    <xf numFmtId="0" fontId="6" fillId="0" borderId="192" xfId="0" applyFont="1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15" fillId="0" borderId="125" xfId="0" applyNumberFormat="1" applyFont="1" applyBorder="1" applyAlignment="1">
      <alignment horizontal="center" vertical="center"/>
    </xf>
    <xf numFmtId="0" fontId="15" fillId="0" borderId="110" xfId="0" applyNumberFormat="1" applyFont="1" applyBorder="1" applyAlignment="1">
      <alignment horizontal="center" vertical="center"/>
    </xf>
    <xf numFmtId="0" fontId="15" fillId="0" borderId="179" xfId="0" applyNumberFormat="1" applyFont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6" fillId="0" borderId="187" xfId="0" applyFont="1" applyBorder="1" applyAlignment="1">
      <alignment horizontal="center" vertical="center"/>
    </xf>
    <xf numFmtId="0" fontId="6" fillId="0" borderId="193" xfId="0" applyFont="1" applyBorder="1" applyAlignment="1">
      <alignment horizontal="center" vertical="center"/>
    </xf>
    <xf numFmtId="0" fontId="68" fillId="0" borderId="140" xfId="0" applyFont="1" applyBorder="1" applyAlignment="1">
      <alignment horizontal="right" vertical="center" shrinkToFit="1"/>
    </xf>
    <xf numFmtId="0" fontId="68" fillId="0" borderId="134" xfId="0" applyFont="1" applyBorder="1" applyAlignment="1">
      <alignment horizontal="right" vertical="center" shrinkToFit="1"/>
    </xf>
    <xf numFmtId="0" fontId="68" fillId="0" borderId="143" xfId="0" applyFont="1" applyBorder="1" applyAlignment="1">
      <alignment horizontal="right" vertical="center" shrinkToFit="1"/>
    </xf>
    <xf numFmtId="0" fontId="68" fillId="0" borderId="136" xfId="0" applyFont="1" applyBorder="1" applyAlignment="1">
      <alignment horizontal="left" vertical="center" shrinkToFit="1"/>
    </xf>
    <xf numFmtId="0" fontId="68" fillId="0" borderId="127" xfId="0" applyFont="1" applyBorder="1" applyAlignment="1">
      <alignment horizontal="left" vertical="center" shrinkToFit="1"/>
    </xf>
    <xf numFmtId="0" fontId="68" fillId="0" borderId="138" xfId="0" applyFont="1" applyBorder="1" applyAlignment="1">
      <alignment horizontal="left" vertical="center" shrinkToFit="1"/>
    </xf>
    <xf numFmtId="0" fontId="68" fillId="0" borderId="145" xfId="0" applyFont="1" applyBorder="1" applyAlignment="1">
      <alignment horizontal="right" vertical="center" shrinkToFit="1"/>
    </xf>
    <xf numFmtId="0" fontId="68" fillId="0" borderId="14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390525</xdr:colOff>
      <xdr:row>18</xdr:row>
      <xdr:rowOff>285750</xdr:rowOff>
    </xdr:from>
    <xdr:to>
      <xdr:col>16</xdr:col>
      <xdr:colOff>133350</xdr:colOff>
      <xdr:row>18</xdr:row>
      <xdr:rowOff>285750</xdr:rowOff>
    </xdr:to>
    <xdr:sp>
      <xdr:nvSpPr>
        <xdr:cNvPr id="1" name="直線コネクタ 4"/>
        <xdr:cNvSpPr>
          <a:spLocks/>
        </xdr:cNvSpPr>
      </xdr:nvSpPr>
      <xdr:spPr>
        <a:xfrm>
          <a:off x="4295775" y="5743575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390525</xdr:colOff>
      <xdr:row>15</xdr:row>
      <xdr:rowOff>228600</xdr:rowOff>
    </xdr:from>
    <xdr:to>
      <xdr:col>28</xdr:col>
      <xdr:colOff>133350</xdr:colOff>
      <xdr:row>15</xdr:row>
      <xdr:rowOff>228600</xdr:rowOff>
    </xdr:to>
    <xdr:sp>
      <xdr:nvSpPr>
        <xdr:cNvPr id="2" name="直線コネクタ 5"/>
        <xdr:cNvSpPr>
          <a:spLocks/>
        </xdr:cNvSpPr>
      </xdr:nvSpPr>
      <xdr:spPr>
        <a:xfrm>
          <a:off x="8134350" y="4391025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390525</xdr:colOff>
      <xdr:row>15</xdr:row>
      <xdr:rowOff>314325</xdr:rowOff>
    </xdr:from>
    <xdr:to>
      <xdr:col>28</xdr:col>
      <xdr:colOff>133350</xdr:colOff>
      <xdr:row>15</xdr:row>
      <xdr:rowOff>314325</xdr:rowOff>
    </xdr:to>
    <xdr:sp>
      <xdr:nvSpPr>
        <xdr:cNvPr id="3" name="直線コネクタ 6"/>
        <xdr:cNvSpPr>
          <a:spLocks/>
        </xdr:cNvSpPr>
      </xdr:nvSpPr>
      <xdr:spPr>
        <a:xfrm>
          <a:off x="8134350" y="4476750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390525</xdr:colOff>
      <xdr:row>18</xdr:row>
      <xdr:rowOff>285750</xdr:rowOff>
    </xdr:from>
    <xdr:to>
      <xdr:col>34</xdr:col>
      <xdr:colOff>133350</xdr:colOff>
      <xdr:row>18</xdr:row>
      <xdr:rowOff>285750</xdr:rowOff>
    </xdr:to>
    <xdr:sp>
      <xdr:nvSpPr>
        <xdr:cNvPr id="4" name="直線コネクタ 7"/>
        <xdr:cNvSpPr>
          <a:spLocks/>
        </xdr:cNvSpPr>
      </xdr:nvSpPr>
      <xdr:spPr>
        <a:xfrm>
          <a:off x="10058400" y="5743575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19</xdr:row>
      <xdr:rowOff>523875</xdr:rowOff>
    </xdr:from>
    <xdr:to>
      <xdr:col>11</xdr:col>
      <xdr:colOff>200025</xdr:colOff>
      <xdr:row>22</xdr:row>
      <xdr:rowOff>247650</xdr:rowOff>
    </xdr:to>
    <xdr:sp>
      <xdr:nvSpPr>
        <xdr:cNvPr id="5" name="四角形吹き出し 8"/>
        <xdr:cNvSpPr>
          <a:spLocks/>
        </xdr:cNvSpPr>
      </xdr:nvSpPr>
      <xdr:spPr>
        <a:xfrm>
          <a:off x="1685925" y="6496050"/>
          <a:ext cx="1581150" cy="819150"/>
        </a:xfrm>
        <a:prstGeom prst="wedgeRectCallout">
          <a:avLst>
            <a:gd name="adj1" fmla="val -48546"/>
            <a:gd name="adj2" fmla="val -11416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技あり２つによる勝ちの場合、合技と記入してください。</a:t>
          </a:r>
        </a:p>
      </xdr:txBody>
    </xdr:sp>
    <xdr:clientData/>
  </xdr:twoCellAnchor>
  <xdr:twoCellAnchor>
    <xdr:from>
      <xdr:col>12</xdr:col>
      <xdr:colOff>304800</xdr:colOff>
      <xdr:row>19</xdr:row>
      <xdr:rowOff>523875</xdr:rowOff>
    </xdr:from>
    <xdr:to>
      <xdr:col>17</xdr:col>
      <xdr:colOff>228600</xdr:colOff>
      <xdr:row>22</xdr:row>
      <xdr:rowOff>247650</xdr:rowOff>
    </xdr:to>
    <xdr:sp>
      <xdr:nvSpPr>
        <xdr:cNvPr id="6" name="四角形吹き出し 9"/>
        <xdr:cNvSpPr>
          <a:spLocks/>
        </xdr:cNvSpPr>
      </xdr:nvSpPr>
      <xdr:spPr>
        <a:xfrm>
          <a:off x="3619500" y="6496050"/>
          <a:ext cx="1581150" cy="819150"/>
        </a:xfrm>
        <a:prstGeom prst="wedgeRectCallout">
          <a:avLst>
            <a:gd name="adj1" fmla="val -48546"/>
            <a:gd name="adj2" fmla="val -11416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技あり以上の場合、決まり技の名称を記入してください。</a:t>
          </a:r>
        </a:p>
      </xdr:txBody>
    </xdr:sp>
    <xdr:clientData/>
  </xdr:twoCellAnchor>
  <xdr:twoCellAnchor>
    <xdr:from>
      <xdr:col>24</xdr:col>
      <xdr:colOff>295275</xdr:colOff>
      <xdr:row>19</xdr:row>
      <xdr:rowOff>514350</xdr:rowOff>
    </xdr:from>
    <xdr:to>
      <xdr:col>29</xdr:col>
      <xdr:colOff>200025</xdr:colOff>
      <xdr:row>22</xdr:row>
      <xdr:rowOff>238125</xdr:rowOff>
    </xdr:to>
    <xdr:sp>
      <xdr:nvSpPr>
        <xdr:cNvPr id="7" name="四角形吹き出し 10"/>
        <xdr:cNvSpPr>
          <a:spLocks/>
        </xdr:cNvSpPr>
      </xdr:nvSpPr>
      <xdr:spPr>
        <a:xfrm>
          <a:off x="7429500" y="6486525"/>
          <a:ext cx="1581150" cy="819150"/>
        </a:xfrm>
        <a:prstGeom prst="wedgeRectCallout">
          <a:avLst>
            <a:gd name="adj1" fmla="val -48546"/>
            <a:gd name="adj2" fmla="val -11416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有効で決した場合、優勢勝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と記入してください。</a:t>
          </a:r>
        </a:p>
      </xdr:txBody>
    </xdr:sp>
    <xdr:clientData/>
  </xdr:twoCellAnchor>
  <xdr:twoCellAnchor>
    <xdr:from>
      <xdr:col>30</xdr:col>
      <xdr:colOff>295275</xdr:colOff>
      <xdr:row>19</xdr:row>
      <xdr:rowOff>533400</xdr:rowOff>
    </xdr:from>
    <xdr:to>
      <xdr:col>35</xdr:col>
      <xdr:colOff>200025</xdr:colOff>
      <xdr:row>22</xdr:row>
      <xdr:rowOff>257175</xdr:rowOff>
    </xdr:to>
    <xdr:sp>
      <xdr:nvSpPr>
        <xdr:cNvPr id="8" name="四角形吹き出し 11"/>
        <xdr:cNvSpPr>
          <a:spLocks/>
        </xdr:cNvSpPr>
      </xdr:nvSpPr>
      <xdr:spPr>
        <a:xfrm>
          <a:off x="9353550" y="6505575"/>
          <a:ext cx="1581150" cy="819150"/>
        </a:xfrm>
        <a:prstGeom prst="wedgeRectCallout">
          <a:avLst>
            <a:gd name="adj1" fmla="val -48546"/>
            <a:gd name="adj2" fmla="val -11416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指導の累積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で決した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場合、指導の数を記入してください。</a:t>
          </a:r>
        </a:p>
      </xdr:txBody>
    </xdr:sp>
    <xdr:clientData/>
  </xdr:twoCellAnchor>
  <xdr:twoCellAnchor>
    <xdr:from>
      <xdr:col>6</xdr:col>
      <xdr:colOff>409575</xdr:colOff>
      <xdr:row>12</xdr:row>
      <xdr:rowOff>66675</xdr:rowOff>
    </xdr:from>
    <xdr:to>
      <xdr:col>16</xdr:col>
      <xdr:colOff>514350</xdr:colOff>
      <xdr:row>14</xdr:row>
      <xdr:rowOff>190500</xdr:rowOff>
    </xdr:to>
    <xdr:sp>
      <xdr:nvSpPr>
        <xdr:cNvPr id="9" name="四角形吹き出し 12"/>
        <xdr:cNvSpPr>
          <a:spLocks/>
        </xdr:cNvSpPr>
      </xdr:nvSpPr>
      <xdr:spPr>
        <a:xfrm>
          <a:off x="1800225" y="3400425"/>
          <a:ext cx="3152775" cy="676275"/>
        </a:xfrm>
        <a:prstGeom prst="wedgeRectCallout">
          <a:avLst>
            <a:gd name="adj1" fmla="val -72273"/>
            <a:gd name="adj2" fmla="val 791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勝ち数が同じで、内容により勝敗がつく場合、勝ちチームの勝ち数を○で囲んでください。</a:t>
          </a:r>
        </a:p>
      </xdr:txBody>
    </xdr:sp>
    <xdr:clientData/>
  </xdr:twoCellAnchor>
  <xdr:twoCellAnchor>
    <xdr:from>
      <xdr:col>21</xdr:col>
      <xdr:colOff>38100</xdr:colOff>
      <xdr:row>4</xdr:row>
      <xdr:rowOff>9525</xdr:rowOff>
    </xdr:from>
    <xdr:to>
      <xdr:col>28</xdr:col>
      <xdr:colOff>209550</xdr:colOff>
      <xdr:row>5</xdr:row>
      <xdr:rowOff>133350</xdr:rowOff>
    </xdr:to>
    <xdr:sp>
      <xdr:nvSpPr>
        <xdr:cNvPr id="10" name="四角形吹き出し 13"/>
        <xdr:cNvSpPr>
          <a:spLocks/>
        </xdr:cNvSpPr>
      </xdr:nvSpPr>
      <xdr:spPr>
        <a:xfrm>
          <a:off x="5857875" y="1076325"/>
          <a:ext cx="2628900" cy="476250"/>
        </a:xfrm>
        <a:prstGeom prst="wedgeRectCallout">
          <a:avLst>
            <a:gd name="adj1" fmla="val 33282"/>
            <a:gd name="adj2" fmla="val -13016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記入者の名前を書いてください。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7"/>
  <sheetViews>
    <sheetView view="pageBreakPreview" zoomScale="60" zoomScalePageLayoutView="0" workbookViewId="0" topLeftCell="A1">
      <selection activeCell="A15" sqref="A15"/>
    </sheetView>
  </sheetViews>
  <sheetFormatPr defaultColWidth="9.00390625" defaultRowHeight="13.5"/>
  <cols>
    <col min="1" max="1" width="89.00390625" style="0" customWidth="1"/>
  </cols>
  <sheetData>
    <row r="1" ht="14.25" thickBot="1"/>
    <row r="2" ht="66.75" customHeight="1" thickTop="1">
      <c r="A2" s="48"/>
    </row>
    <row r="3" ht="81" customHeight="1">
      <c r="A3" s="57" t="s">
        <v>379</v>
      </c>
    </row>
    <row r="4" ht="78.75" customHeight="1">
      <c r="A4" s="50" t="s">
        <v>380</v>
      </c>
    </row>
    <row r="5" ht="78.75" customHeight="1">
      <c r="A5" s="49" t="s">
        <v>51</v>
      </c>
    </row>
    <row r="6" ht="18">
      <c r="A6" s="51"/>
    </row>
    <row r="7" ht="13.5">
      <c r="A7" s="52"/>
    </row>
    <row r="8" ht="56.25" customHeight="1">
      <c r="A8" s="58" t="s">
        <v>47</v>
      </c>
    </row>
    <row r="9" ht="21">
      <c r="A9" s="53"/>
    </row>
    <row r="10" ht="13.5">
      <c r="A10" s="54"/>
    </row>
    <row r="11" ht="13.5">
      <c r="A11" s="54"/>
    </row>
    <row r="12" ht="13.5">
      <c r="A12" s="54"/>
    </row>
    <row r="13" ht="51.75" customHeight="1">
      <c r="A13" s="55" t="s">
        <v>381</v>
      </c>
    </row>
    <row r="14" ht="14.25" customHeight="1">
      <c r="A14" s="55"/>
    </row>
    <row r="15" ht="38.25" customHeight="1">
      <c r="A15" s="55" t="s">
        <v>387</v>
      </c>
    </row>
    <row r="16" ht="13.5">
      <c r="A16" s="54"/>
    </row>
    <row r="17" ht="13.5">
      <c r="A17" s="54"/>
    </row>
    <row r="18" ht="13.5">
      <c r="A18" s="54"/>
    </row>
    <row r="19" ht="13.5">
      <c r="A19" s="54"/>
    </row>
    <row r="20" ht="13.5">
      <c r="A20" s="54"/>
    </row>
    <row r="21" ht="13.5">
      <c r="A21" s="54"/>
    </row>
    <row r="22" ht="66.75" customHeight="1">
      <c r="A22" s="54"/>
    </row>
    <row r="23" ht="13.5">
      <c r="A23" s="54"/>
    </row>
    <row r="24" ht="13.5">
      <c r="A24" s="54"/>
    </row>
    <row r="25" ht="13.5">
      <c r="A25" s="54"/>
    </row>
    <row r="26" ht="13.5">
      <c r="A26" s="54"/>
    </row>
    <row r="27" ht="14.25" thickBot="1">
      <c r="A27" s="56"/>
    </row>
    <row r="28" ht="14.25" thickTop="1"/>
  </sheetData>
  <sheetProtection/>
  <printOptions/>
  <pageMargins left="0.85" right="0.33" top="0.73" bottom="0.55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AU55"/>
  <sheetViews>
    <sheetView view="pageBreakPreview" zoomScale="60" zoomScalePageLayoutView="0" workbookViewId="0" topLeftCell="A1">
      <selection activeCell="F6" sqref="F6"/>
    </sheetView>
  </sheetViews>
  <sheetFormatPr defaultColWidth="9.00390625" defaultRowHeight="13.5"/>
  <cols>
    <col min="1" max="1" width="9.00390625" style="4" customWidth="1"/>
    <col min="2" max="2" width="3.25390625" style="4" customWidth="1"/>
    <col min="3" max="3" width="4.25390625" style="4" customWidth="1"/>
    <col min="4" max="4" width="3.75390625" style="4" customWidth="1"/>
    <col min="5" max="5" width="4.875" style="4" customWidth="1"/>
    <col min="6" max="6" width="4.00390625" style="6" customWidth="1"/>
    <col min="7" max="7" width="2.75390625" style="6" customWidth="1"/>
    <col min="8" max="8" width="4.375" style="6" customWidth="1"/>
    <col min="9" max="9" width="5.50390625" style="6" customWidth="1"/>
    <col min="10" max="10" width="4.375" style="6" customWidth="1"/>
    <col min="11" max="11" width="3.125" style="6" customWidth="1"/>
    <col min="12" max="12" width="4.00390625" style="6" customWidth="1"/>
    <col min="13" max="13" width="4.875" style="6" customWidth="1"/>
    <col min="14" max="14" width="3.875" style="6" customWidth="1"/>
    <col min="15" max="15" width="3.00390625" style="6" customWidth="1"/>
    <col min="16" max="16" width="3.875" style="6" customWidth="1"/>
    <col min="17" max="17" width="3.00390625" style="4" customWidth="1"/>
    <col min="18" max="18" width="1.875" style="4" customWidth="1"/>
    <col min="19" max="19" width="2.75390625" style="6" customWidth="1"/>
    <col min="20" max="20" width="1.875" style="4" customWidth="1"/>
    <col min="21" max="21" width="2.625" style="8" customWidth="1"/>
    <col min="22" max="22" width="2.50390625" style="4" customWidth="1"/>
    <col min="23" max="23" width="2.25390625" style="4" customWidth="1"/>
    <col min="24" max="24" width="4.00390625" style="4" customWidth="1"/>
    <col min="25" max="25" width="1.4921875" style="4" customWidth="1"/>
    <col min="26" max="27" width="1.75390625" style="4" customWidth="1"/>
    <col min="28" max="28" width="2.625" style="4" customWidth="1"/>
    <col min="29" max="30" width="1.875" style="4" customWidth="1"/>
    <col min="31" max="31" width="3.875" style="4" customWidth="1"/>
    <col min="32" max="32" width="1.37890625" style="4" customWidth="1"/>
    <col min="33" max="33" width="3.75390625" style="4" customWidth="1"/>
    <col min="34" max="34" width="1.25" style="4" customWidth="1"/>
    <col min="35" max="35" width="4.25390625" style="4" customWidth="1"/>
    <col min="36" max="36" width="7.625" style="4" customWidth="1"/>
    <col min="37" max="37" width="12.875" style="4" customWidth="1"/>
    <col min="38" max="38" width="9.00390625" style="4" customWidth="1"/>
    <col min="39" max="39" width="4.625" style="4" customWidth="1"/>
    <col min="40" max="40" width="8.75390625" style="4" customWidth="1"/>
    <col min="41" max="41" width="12.25390625" style="4" customWidth="1"/>
    <col min="42" max="42" width="5.625" style="4" customWidth="1"/>
    <col min="43" max="47" width="4.625" style="4" customWidth="1"/>
    <col min="48" max="16384" width="9.00390625" style="4" customWidth="1"/>
  </cols>
  <sheetData>
    <row r="1" spans="2:39" s="166" customFormat="1" ht="59.25" customHeight="1" thickBot="1">
      <c r="B1" s="627" t="s">
        <v>390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L1" s="167" t="s">
        <v>58</v>
      </c>
      <c r="AM1" s="168"/>
    </row>
    <row r="2" ht="24" customHeight="1" thickBot="1">
      <c r="AL2" s="61">
        <v>1</v>
      </c>
    </row>
    <row r="3" spans="1:38" ht="44.25" customHeight="1" thickBot="1">
      <c r="A3" s="69"/>
      <c r="B3" s="169" t="s">
        <v>78</v>
      </c>
      <c r="C3" s="1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14"/>
      <c r="R3" s="14"/>
      <c r="S3" s="70"/>
      <c r="T3" s="14"/>
      <c r="U3" s="71"/>
      <c r="V3" s="72"/>
      <c r="AL3" s="64"/>
    </row>
    <row r="4" spans="1:40" ht="37.5" customHeight="1" thickBot="1">
      <c r="A4" s="62"/>
      <c r="B4" s="547"/>
      <c r="C4" s="548"/>
      <c r="D4" s="548"/>
      <c r="E4" s="63" t="s">
        <v>59</v>
      </c>
      <c r="F4" s="553" t="str">
        <f>C5</f>
        <v>福井県</v>
      </c>
      <c r="G4" s="553"/>
      <c r="H4" s="580"/>
      <c r="I4" s="59" t="s">
        <v>60</v>
      </c>
      <c r="J4" s="553" t="str">
        <f>C6</f>
        <v>石川県</v>
      </c>
      <c r="K4" s="553"/>
      <c r="L4" s="580"/>
      <c r="M4" s="59" t="s">
        <v>61</v>
      </c>
      <c r="N4" s="553" t="str">
        <f>C7</f>
        <v>新潟県</v>
      </c>
      <c r="O4" s="553"/>
      <c r="P4" s="580"/>
      <c r="Q4" s="551" t="s">
        <v>62</v>
      </c>
      <c r="R4" s="552"/>
      <c r="S4" s="553" t="str">
        <f>C8</f>
        <v>富山県</v>
      </c>
      <c r="T4" s="553"/>
      <c r="U4" s="553"/>
      <c r="V4" s="553"/>
      <c r="W4" s="553"/>
      <c r="X4" s="554">
        <v>5</v>
      </c>
      <c r="Y4" s="555"/>
      <c r="Z4" s="553" t="str">
        <f>C9</f>
        <v>長野県</v>
      </c>
      <c r="AA4" s="553"/>
      <c r="AB4" s="553"/>
      <c r="AC4" s="553"/>
      <c r="AD4" s="545"/>
      <c r="AE4" s="555" t="s">
        <v>63</v>
      </c>
      <c r="AF4" s="555"/>
      <c r="AG4" s="555"/>
      <c r="AH4" s="555"/>
      <c r="AI4" s="546"/>
      <c r="AJ4" s="73" t="s">
        <v>64</v>
      </c>
      <c r="AN4" s="64"/>
    </row>
    <row r="5" spans="1:39" ht="37.5" customHeight="1">
      <c r="A5" s="65">
        <v>4</v>
      </c>
      <c r="B5" s="66" t="s">
        <v>59</v>
      </c>
      <c r="C5" s="631" t="str">
        <f>VLOOKUP(A5,$AM$14:$AN$18,2,0)</f>
        <v>福井県</v>
      </c>
      <c r="D5" s="632"/>
      <c r="E5" s="558"/>
      <c r="F5" s="559"/>
      <c r="G5" s="559"/>
      <c r="H5" s="556"/>
      <c r="I5" s="95" t="str">
        <f>IF(J5="","",IF(E6="○","△",IF(E6="×","×",IF(E6="△","○"))))</f>
        <v>○</v>
      </c>
      <c r="J5" s="96">
        <f>'少年男子内容'!F36</f>
        <v>3</v>
      </c>
      <c r="K5" s="97" t="str">
        <f>IF(AL2=1,"-","")</f>
        <v>-</v>
      </c>
      <c r="L5" s="96">
        <f>'少年男子内容'!I36</f>
        <v>2</v>
      </c>
      <c r="M5" s="98" t="str">
        <f>IF(N5="","",IF(E7="○","△",IF(E7="×","×",IF(E7="△","○"))))</f>
        <v>△</v>
      </c>
      <c r="N5" s="96">
        <f>'少年男子内容'!F28</f>
        <v>2</v>
      </c>
      <c r="O5" s="97" t="str">
        <f>IF(AL2=1,"-","")</f>
        <v>-</v>
      </c>
      <c r="P5" s="96">
        <f>'少年男子内容'!I28</f>
        <v>3</v>
      </c>
      <c r="Q5" s="594" t="str">
        <f>IF(S5="","",IF(E8="○","△",IF(E8="×","×",IF(E8="△","○"))))</f>
        <v>○</v>
      </c>
      <c r="R5" s="595"/>
      <c r="S5" s="595">
        <f>'少年男子内容'!F20</f>
        <v>3</v>
      </c>
      <c r="T5" s="595"/>
      <c r="U5" s="97" t="str">
        <f>IF(AL2=1,"-","")</f>
        <v>-</v>
      </c>
      <c r="V5" s="595">
        <f>'少年男子内容'!I20</f>
        <v>0</v>
      </c>
      <c r="W5" s="595"/>
      <c r="X5" s="594" t="str">
        <f>IF(Z5="","",IF(E9="○","△",IF(E9="×","×",IF(E9="△","○"))))</f>
        <v>△</v>
      </c>
      <c r="Y5" s="595"/>
      <c r="Z5" s="595">
        <f>'少年男子内容'!F12</f>
        <v>2</v>
      </c>
      <c r="AA5" s="595"/>
      <c r="AB5" s="97" t="str">
        <f>IF(AL2=1,"-","")</f>
        <v>-</v>
      </c>
      <c r="AC5" s="595" t="str">
        <f>'少年男子内容'!I12</f>
        <v>②</v>
      </c>
      <c r="AD5" s="562"/>
      <c r="AE5" s="100">
        <f>IF(N5="","",COUNTIF(E5:AD5,"○"))</f>
        <v>2</v>
      </c>
      <c r="AF5" s="99" t="s">
        <v>11</v>
      </c>
      <c r="AG5" s="99">
        <f>IF(N5="","",COUNTIF(E5:AD5,"×"))</f>
        <v>0</v>
      </c>
      <c r="AH5" s="99" t="s">
        <v>11</v>
      </c>
      <c r="AI5" s="101">
        <f>IF(N5="","",COUNTIF(E5:AD5,"△"))</f>
        <v>2</v>
      </c>
      <c r="AJ5" s="102">
        <f>IF(AE5="","",RANK(AK5,$AK$5:$AK$9))</f>
        <v>2</v>
      </c>
      <c r="AK5" s="4">
        <f>AE5*100+AG5*10+AI5*1+AL5</f>
        <v>203</v>
      </c>
      <c r="AL5" s="67">
        <v>1</v>
      </c>
      <c r="AM5" s="4" t="s">
        <v>65</v>
      </c>
    </row>
    <row r="6" spans="1:39" ht="37.5" customHeight="1">
      <c r="A6" s="65">
        <v>1</v>
      </c>
      <c r="B6" s="68" t="s">
        <v>66</v>
      </c>
      <c r="C6" s="633" t="str">
        <f>VLOOKUP(A6,$AM$14:$AN$18,2,0)</f>
        <v>石川県</v>
      </c>
      <c r="D6" s="634"/>
      <c r="E6" s="97" t="str">
        <f>IF(F6="","",IF(F6&gt;H6,"○",IF(F6&lt;H6,"△",IF(F6=H6,"×"))))</f>
        <v>△</v>
      </c>
      <c r="F6" s="97">
        <f>IF(L5="","",L5)</f>
        <v>2</v>
      </c>
      <c r="G6" s="97" t="str">
        <f>IF(AL2=1,"-","")</f>
        <v>-</v>
      </c>
      <c r="H6" s="103">
        <f>IF(J5="","",J5)</f>
        <v>3</v>
      </c>
      <c r="I6" s="582"/>
      <c r="J6" s="583"/>
      <c r="K6" s="583"/>
      <c r="L6" s="584"/>
      <c r="M6" s="104" t="str">
        <f>IF(N6="","",IF(I7="○","△",IF(I7="×","×",IF(I7="△","○"))))</f>
        <v>△</v>
      </c>
      <c r="N6" s="105">
        <f>'少年男子内容'!P12</f>
        <v>0</v>
      </c>
      <c r="O6" s="106" t="str">
        <f>IF(AL2=1,"-","")</f>
        <v>-</v>
      </c>
      <c r="P6" s="105">
        <f>'少年男子内容'!S12</f>
        <v>1</v>
      </c>
      <c r="Q6" s="585" t="str">
        <f>IF(S6="","",IF(I8="○","△",IF(I8="×","×",IF(I8="△","○"))))</f>
        <v>△</v>
      </c>
      <c r="R6" s="586"/>
      <c r="S6" s="586">
        <f>'少年男子内容'!P28</f>
        <v>0</v>
      </c>
      <c r="T6" s="586"/>
      <c r="U6" s="106" t="str">
        <f>IF(AL2=1,"-","")</f>
        <v>-</v>
      </c>
      <c r="V6" s="586">
        <f>'少年男子内容'!S28</f>
        <v>1</v>
      </c>
      <c r="W6" s="586"/>
      <c r="X6" s="585" t="str">
        <f>IF(Z6="","",IF(I9="○","△",IF(I9="×","×",IF(I9="△","○"))))</f>
        <v>○</v>
      </c>
      <c r="Y6" s="586"/>
      <c r="Z6" s="586">
        <f>'少年男子内容'!F4</f>
        <v>2</v>
      </c>
      <c r="AA6" s="586"/>
      <c r="AB6" s="97" t="str">
        <f>IF(AL2=1,"-","")</f>
        <v>-</v>
      </c>
      <c r="AC6" s="586">
        <f>'少年男子内容'!I4</f>
        <v>0</v>
      </c>
      <c r="AD6" s="593"/>
      <c r="AE6" s="107">
        <f>IF(Z6="","",COUNTIF(E6:AD6,"○"))</f>
        <v>1</v>
      </c>
      <c r="AF6" s="106" t="s">
        <v>11</v>
      </c>
      <c r="AG6" s="106">
        <f>IF(Z6="","",COUNTIF(E6:AD6,"×"))</f>
        <v>0</v>
      </c>
      <c r="AH6" s="106" t="s">
        <v>11</v>
      </c>
      <c r="AI6" s="108">
        <f>IF(Z6="","",COUNTIF(E6:AD6,"△"))</f>
        <v>3</v>
      </c>
      <c r="AJ6" s="109">
        <f>IF(AE6="","",RANK(AK6,$AK$5:$AK$9))</f>
        <v>5</v>
      </c>
      <c r="AK6" s="4">
        <f>AE6*100+AG6*10+AI6*1+AL6</f>
        <v>103</v>
      </c>
      <c r="AL6" s="67"/>
      <c r="AM6" s="4" t="s">
        <v>67</v>
      </c>
    </row>
    <row r="7" spans="1:39" ht="37.5" customHeight="1">
      <c r="A7" s="65">
        <v>5</v>
      </c>
      <c r="B7" s="68" t="s">
        <v>68</v>
      </c>
      <c r="C7" s="633" t="str">
        <f>VLOOKUP(A7,$AM$14:$AN$18,2,0)</f>
        <v>新潟県</v>
      </c>
      <c r="D7" s="634"/>
      <c r="E7" s="110" t="str">
        <f>IF(F7="","",IF(F7&gt;H7,"○",IF(F7&lt;H7,"△",IF(F7=H7,"×"))))</f>
        <v>○</v>
      </c>
      <c r="F7" s="106">
        <f>IF(P5="","",P5)</f>
        <v>3</v>
      </c>
      <c r="G7" s="106" t="str">
        <f>IF(AL2=1,"-","")</f>
        <v>-</v>
      </c>
      <c r="H7" s="106">
        <f>IF(N5="","",N5)</f>
        <v>2</v>
      </c>
      <c r="I7" s="104" t="str">
        <f>IF(J7="","",IF(J7&gt;L7,"○",IF(J7&lt;L7,"△",IF(J7=L7,"×"))))</f>
        <v>○</v>
      </c>
      <c r="J7" s="106">
        <f>IF(P6="","",P6)</f>
        <v>1</v>
      </c>
      <c r="K7" s="106" t="str">
        <f>IF(AL2=1,"-","")</f>
        <v>-</v>
      </c>
      <c r="L7" s="111">
        <f>IF(N6="","",N6)</f>
        <v>0</v>
      </c>
      <c r="M7" s="582"/>
      <c r="N7" s="583"/>
      <c r="O7" s="583"/>
      <c r="P7" s="584"/>
      <c r="Q7" s="585" t="str">
        <f>IF(S7="","",IF(M8="○","△",IF(M8="×","×",IF(M8="△","○"))))</f>
        <v>○</v>
      </c>
      <c r="R7" s="586"/>
      <c r="S7" s="586" t="str">
        <f>'少年男子内容'!P4</f>
        <v>①</v>
      </c>
      <c r="T7" s="586"/>
      <c r="U7" s="106" t="str">
        <f>IF(AL2=1,"-","")</f>
        <v>-</v>
      </c>
      <c r="V7" s="586">
        <f>'少年男子内容'!S4</f>
        <v>1</v>
      </c>
      <c r="W7" s="586"/>
      <c r="X7" s="585" t="str">
        <f>IF(Z7="","",IF(M9="○","△",IF(M9="×","×",IF(M9="△","○"))))</f>
        <v>○</v>
      </c>
      <c r="Y7" s="586"/>
      <c r="Z7" s="586">
        <f>'少年男子内容'!P20</f>
        <v>2</v>
      </c>
      <c r="AA7" s="586"/>
      <c r="AB7" s="97" t="str">
        <f>IF(AL2=1,"-","")</f>
        <v>-</v>
      </c>
      <c r="AC7" s="586">
        <f>'少年男子内容'!S20</f>
        <v>1</v>
      </c>
      <c r="AD7" s="593"/>
      <c r="AE7" s="107">
        <f>IF(F7="","",COUNTIF(E7:AD7,"○"))</f>
        <v>4</v>
      </c>
      <c r="AF7" s="106" t="s">
        <v>11</v>
      </c>
      <c r="AG7" s="106">
        <f>IF(F7="","",COUNTIF(E7:AD7,"×"))</f>
        <v>0</v>
      </c>
      <c r="AH7" s="106" t="s">
        <v>11</v>
      </c>
      <c r="AI7" s="108">
        <f>IF(F7="","",COUNTIF(E7:AD7,"△"))</f>
        <v>0</v>
      </c>
      <c r="AJ7" s="109">
        <f>IF(AE7="","",RANK(AK7,$AK$5:$AK$9))</f>
        <v>1</v>
      </c>
      <c r="AK7" s="4">
        <f>AE7*100+AG7*10+AI7*1+AL7</f>
        <v>400</v>
      </c>
      <c r="AL7" s="67"/>
      <c r="AM7" s="4" t="s">
        <v>69</v>
      </c>
    </row>
    <row r="8" spans="1:38" ht="37.5" customHeight="1">
      <c r="A8" s="65">
        <v>2</v>
      </c>
      <c r="B8" s="74" t="s">
        <v>70</v>
      </c>
      <c r="C8" s="633" t="str">
        <f>VLOOKUP(A8,$AM$14:$AN$18,2,0)</f>
        <v>富山県</v>
      </c>
      <c r="D8" s="634"/>
      <c r="E8" s="112" t="str">
        <f>IF(F8="","",IF(F8&gt;H8,"○",IF(F8&lt;H8,"△",IF(F8=H8,"×"))))</f>
        <v>△</v>
      </c>
      <c r="F8" s="113">
        <f>IF(V5="","",V5)</f>
        <v>0</v>
      </c>
      <c r="G8" s="113" t="str">
        <f>IF(AL2=1,"-","")</f>
        <v>-</v>
      </c>
      <c r="H8" s="113">
        <f>IF(S5="","",S5)</f>
        <v>3</v>
      </c>
      <c r="I8" s="114" t="str">
        <f>IF(J8="","",IF(J8&gt;L8,"○",IF(J8&lt;L8,"△",IF(J8=L8,"×"))))</f>
        <v>○</v>
      </c>
      <c r="J8" s="113">
        <f>IF(V6="","",V6)</f>
        <v>1</v>
      </c>
      <c r="K8" s="113" t="str">
        <f>IF(AL2=1,"-","")</f>
        <v>-</v>
      </c>
      <c r="L8" s="115">
        <f>IF(S6="","",S6)</f>
        <v>0</v>
      </c>
      <c r="M8" s="114" t="str">
        <f>IF(N8="","",IF(N8&gt;P8,"○",IF(N8&lt;P8,"△",IF(N8=P8,"×"))))</f>
        <v>△</v>
      </c>
      <c r="N8" s="113">
        <f>IF(V7="","",V7)</f>
        <v>1</v>
      </c>
      <c r="O8" s="113" t="str">
        <f>IF(AL2=1,"-","")</f>
        <v>-</v>
      </c>
      <c r="P8" s="115" t="str">
        <f>IF(S7="","",S7)</f>
        <v>①</v>
      </c>
      <c r="Q8" s="563"/>
      <c r="R8" s="560"/>
      <c r="S8" s="560"/>
      <c r="T8" s="560"/>
      <c r="U8" s="560"/>
      <c r="V8" s="560"/>
      <c r="W8" s="560"/>
      <c r="X8" s="585" t="str">
        <f>IF(Z8="","",IF(Q9="○","△",IF(Q9="×","×",IF(Q9="△","○"))))</f>
        <v>○</v>
      </c>
      <c r="Y8" s="586"/>
      <c r="Z8" s="561">
        <f>'少年男子内容'!P36</f>
        <v>2</v>
      </c>
      <c r="AA8" s="561"/>
      <c r="AB8" s="97" t="str">
        <f>IF(AL2=1,"-","")</f>
        <v>-</v>
      </c>
      <c r="AC8" s="561">
        <f>'少年男子内容'!S36</f>
        <v>1</v>
      </c>
      <c r="AD8" s="557"/>
      <c r="AE8" s="107">
        <f>IF(F8="","",COUNTIF(E8:AD8,"○"))</f>
        <v>2</v>
      </c>
      <c r="AF8" s="106" t="s">
        <v>11</v>
      </c>
      <c r="AG8" s="106">
        <f>IF(F8="","",COUNTIF(E8:AD8,"×"))</f>
        <v>0</v>
      </c>
      <c r="AH8" s="106" t="s">
        <v>11</v>
      </c>
      <c r="AI8" s="108">
        <f>IF(F8="","",COUNTIF(E8:AD8,"△"))</f>
        <v>2</v>
      </c>
      <c r="AJ8" s="109">
        <f>IF(AE8="","",RANK(AK8,$AK$5:$AK$9))</f>
        <v>3</v>
      </c>
      <c r="AK8" s="4">
        <f>AE8*100+AG8*10+AI8*1+AL8</f>
        <v>202</v>
      </c>
      <c r="AL8" s="67"/>
    </row>
    <row r="9" spans="1:38" ht="37.5" customHeight="1" thickBot="1">
      <c r="A9" s="64">
        <v>3</v>
      </c>
      <c r="B9" s="75" t="s">
        <v>71</v>
      </c>
      <c r="C9" s="628" t="str">
        <f>VLOOKUP(A9,$AM$14:$AN$18,2,0)</f>
        <v>長野県</v>
      </c>
      <c r="D9" s="629"/>
      <c r="E9" s="116" t="str">
        <f>IF(F9="","",IF(F9&gt;H9,"○",IF(F9&lt;H9,"△",IF(F9=H9,"×"))))</f>
        <v>○</v>
      </c>
      <c r="F9" s="117" t="str">
        <f>IF(AC5="","",AC5)</f>
        <v>②</v>
      </c>
      <c r="G9" s="117" t="str">
        <f>IF(AL2=1,"-","")</f>
        <v>-</v>
      </c>
      <c r="H9" s="117">
        <f>IF(Z5="","",Z5)</f>
        <v>2</v>
      </c>
      <c r="I9" s="118" t="str">
        <f>IF(J9="","",IF(J9&gt;L9,"○",IF(J9&lt;L9,"△",IF(J9=L9,"×"))))</f>
        <v>△</v>
      </c>
      <c r="J9" s="117">
        <f>IF(AC6="","",AC6)</f>
        <v>0</v>
      </c>
      <c r="K9" s="117" t="str">
        <f>IF(AL2=1,"-","")</f>
        <v>-</v>
      </c>
      <c r="L9" s="119">
        <f>IF(Z6="","",Z6)</f>
        <v>2</v>
      </c>
      <c r="M9" s="118" t="str">
        <f>IF(N9="","",IF(N9&gt;P9,"○",IF(N9&lt;P9,"△",IF(N9=P9,"×"))))</f>
        <v>△</v>
      </c>
      <c r="N9" s="117">
        <f>IF(AC7="","",AC7)</f>
        <v>1</v>
      </c>
      <c r="O9" s="117" t="str">
        <f>IF(AL2=1,"-","")</f>
        <v>-</v>
      </c>
      <c r="P9" s="119">
        <f>IF(Z7="","",Z7)</f>
        <v>2</v>
      </c>
      <c r="Q9" s="588" t="str">
        <f>IF(S9="","",IF(S9&gt;V9,"○",IF(S9&lt;V9,"△",IF(S9=V9,"×"))))</f>
        <v>△</v>
      </c>
      <c r="R9" s="589"/>
      <c r="S9" s="589">
        <f>IF(AC8="","",AC8)</f>
        <v>1</v>
      </c>
      <c r="T9" s="589">
        <f>IF(AI7="","",AI7)</f>
        <v>0</v>
      </c>
      <c r="U9" s="117" t="str">
        <f>IF(AL2=1,"-","")</f>
        <v>-</v>
      </c>
      <c r="V9" s="589">
        <f>IF(Z8="","",Z8)</f>
        <v>2</v>
      </c>
      <c r="W9" s="589">
        <f>IF(AG7="","",AG7)</f>
        <v>0</v>
      </c>
      <c r="X9" s="590"/>
      <c r="Y9" s="591"/>
      <c r="Z9" s="591"/>
      <c r="AA9" s="591"/>
      <c r="AB9" s="591"/>
      <c r="AC9" s="591"/>
      <c r="AD9" s="592"/>
      <c r="AE9" s="120">
        <f>IF(F9="","",COUNTIF(E9:AD9,"○"))</f>
        <v>1</v>
      </c>
      <c r="AF9" s="117" t="s">
        <v>11</v>
      </c>
      <c r="AG9" s="117">
        <f>IF(F9="","",COUNTIF(E9:AD9,"×"))</f>
        <v>0</v>
      </c>
      <c r="AH9" s="117" t="s">
        <v>11</v>
      </c>
      <c r="AI9" s="121">
        <f>IF(F9="","",COUNTIF(E9:AD9,"△"))</f>
        <v>3</v>
      </c>
      <c r="AJ9" s="122">
        <f>IF(AE9="","",RANK(AK9,$AK$5:$AK$9))</f>
        <v>4</v>
      </c>
      <c r="AK9" s="4">
        <f>AE9*100+AG9*10+AI9*1+AL9</f>
        <v>104</v>
      </c>
      <c r="AL9" s="67">
        <v>1</v>
      </c>
    </row>
    <row r="10" spans="3:36" ht="60" customHeight="1">
      <c r="C10" s="630" t="s">
        <v>279</v>
      </c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0"/>
      <c r="R10" s="630"/>
      <c r="S10" s="630"/>
      <c r="T10" s="630"/>
      <c r="U10" s="630"/>
      <c r="V10" s="630"/>
      <c r="W10" s="630"/>
      <c r="X10" s="630"/>
      <c r="Y10" s="630"/>
      <c r="Z10" s="630"/>
      <c r="AA10" s="630"/>
      <c r="AB10" s="630"/>
      <c r="AC10" s="630"/>
      <c r="AD10" s="630"/>
      <c r="AE10" s="630"/>
      <c r="AF10" s="630"/>
      <c r="AG10" s="630"/>
      <c r="AH10" s="630"/>
      <c r="AI10" s="630"/>
      <c r="AJ10" s="630"/>
    </row>
    <row r="11" spans="1:37" ht="40.5" customHeight="1" thickBot="1">
      <c r="A11" s="4" t="s">
        <v>162</v>
      </c>
      <c r="B11" s="193" t="s">
        <v>154</v>
      </c>
      <c r="C11" s="170"/>
      <c r="AK11" s="4" t="s">
        <v>162</v>
      </c>
    </row>
    <row r="12" spans="1:37" ht="22.5" customHeight="1" thickBot="1">
      <c r="A12" s="60">
        <v>1</v>
      </c>
      <c r="B12" s="177" t="s">
        <v>163</v>
      </c>
      <c r="C12" s="595" t="str">
        <f>VLOOKUP(A12,$AM$14:$AN$18,2,0)</f>
        <v>石川県</v>
      </c>
      <c r="D12" s="595"/>
      <c r="E12" s="99" t="s">
        <v>164</v>
      </c>
      <c r="F12" s="595" t="s">
        <v>161</v>
      </c>
      <c r="G12" s="595"/>
      <c r="H12" s="595"/>
      <c r="I12" s="595" t="str">
        <f>VLOOKUP(A12,$AM$14:$AP$18,3,0)</f>
        <v>新田　雅史</v>
      </c>
      <c r="J12" s="595"/>
      <c r="K12" s="595"/>
      <c r="L12" s="595"/>
      <c r="M12" s="595"/>
      <c r="N12" s="625" t="str">
        <f>VLOOKUP(A12,$AM$14:$AP$18,4,0)</f>
        <v>五段</v>
      </c>
      <c r="O12" s="626"/>
      <c r="P12" s="172"/>
      <c r="Q12" s="176" t="s">
        <v>163</v>
      </c>
      <c r="R12" s="595" t="str">
        <f>VLOOKUP(AK12,$AM$14:$AN$18,2,0)</f>
        <v>富山県</v>
      </c>
      <c r="S12" s="595"/>
      <c r="T12" s="595"/>
      <c r="U12" s="595"/>
      <c r="V12" s="174" t="s">
        <v>164</v>
      </c>
      <c r="W12" s="595" t="s">
        <v>161</v>
      </c>
      <c r="X12" s="595"/>
      <c r="Y12" s="595"/>
      <c r="Z12" s="595"/>
      <c r="AA12" s="595" t="str">
        <f>VLOOKUP(AK12,$AM$14:$AP$18,3,0)</f>
        <v>橘川　幸治</v>
      </c>
      <c r="AB12" s="595"/>
      <c r="AC12" s="595"/>
      <c r="AD12" s="595"/>
      <c r="AE12" s="595"/>
      <c r="AF12" s="595"/>
      <c r="AG12" s="595"/>
      <c r="AH12" s="595"/>
      <c r="AI12" s="595"/>
      <c r="AJ12" s="175" t="str">
        <f>VLOOKUP(AK12,$AM$14:$AP$18,4,0)</f>
        <v>五段</v>
      </c>
      <c r="AK12" s="60">
        <v>2</v>
      </c>
    </row>
    <row r="13" spans="2:36" ht="22.5" customHeight="1">
      <c r="B13" s="620" t="s">
        <v>155</v>
      </c>
      <c r="C13" s="621"/>
      <c r="D13" s="621" t="s">
        <v>157</v>
      </c>
      <c r="E13" s="621"/>
      <c r="F13" s="621" t="s">
        <v>158</v>
      </c>
      <c r="G13" s="621"/>
      <c r="H13" s="585" t="s">
        <v>159</v>
      </c>
      <c r="I13" s="586"/>
      <c r="J13" s="586"/>
      <c r="K13" s="586"/>
      <c r="L13" s="585" t="s">
        <v>160</v>
      </c>
      <c r="M13" s="586"/>
      <c r="N13" s="586"/>
      <c r="O13" s="624"/>
      <c r="P13" s="172"/>
      <c r="Q13" s="620" t="s">
        <v>155</v>
      </c>
      <c r="R13" s="621"/>
      <c r="S13" s="621"/>
      <c r="T13" s="621" t="s">
        <v>157</v>
      </c>
      <c r="U13" s="621"/>
      <c r="V13" s="621"/>
      <c r="W13" s="621" t="s">
        <v>158</v>
      </c>
      <c r="X13" s="621"/>
      <c r="Y13" s="585" t="s">
        <v>159</v>
      </c>
      <c r="Z13" s="586"/>
      <c r="AA13" s="586"/>
      <c r="AB13" s="586"/>
      <c r="AC13" s="586"/>
      <c r="AD13" s="586"/>
      <c r="AE13" s="586"/>
      <c r="AF13" s="586"/>
      <c r="AG13" s="585" t="s">
        <v>160</v>
      </c>
      <c r="AH13" s="586"/>
      <c r="AI13" s="586"/>
      <c r="AJ13" s="624"/>
    </row>
    <row r="14" spans="1:47" ht="22.5" customHeight="1">
      <c r="A14" s="4">
        <f>VLOOKUP(A12,$AM$14:$AU$18,5,0)</f>
        <v>101</v>
      </c>
      <c r="B14" s="620" t="s">
        <v>55</v>
      </c>
      <c r="C14" s="621"/>
      <c r="D14" s="621" t="s">
        <v>165</v>
      </c>
      <c r="E14" s="621"/>
      <c r="F14" s="623" t="str">
        <f>VLOOKUP(A14,'少年男子名簿'!$A$4:$O$30,6,0)</f>
        <v>初</v>
      </c>
      <c r="G14" s="623"/>
      <c r="H14" s="611" t="str">
        <f>VLOOKUP(A14,'少年男子名簿'!$A$4:$O$30,12,0)</f>
        <v>才木朝亥寿</v>
      </c>
      <c r="I14" s="612"/>
      <c r="J14" s="612"/>
      <c r="K14" s="612"/>
      <c r="L14" s="611" t="str">
        <f>VLOOKUP(A14,'少年男子名簿'!$A$4:$O$30,9,0)</f>
        <v>津幡高校</v>
      </c>
      <c r="M14" s="612"/>
      <c r="N14" s="612"/>
      <c r="O14" s="613"/>
      <c r="P14" s="172"/>
      <c r="Q14" s="620" t="s">
        <v>55</v>
      </c>
      <c r="R14" s="621"/>
      <c r="S14" s="621"/>
      <c r="T14" s="621" t="s">
        <v>165</v>
      </c>
      <c r="U14" s="621"/>
      <c r="V14" s="621"/>
      <c r="W14" s="623" t="str">
        <f>VLOOKUP(AK14,'少年男子名簿'!$A$4:$O$30,6,0)</f>
        <v>弐</v>
      </c>
      <c r="X14" s="623"/>
      <c r="Y14" s="611" t="str">
        <f>VLOOKUP(AK14,'少年男子名簿'!$A$4:$O$30,12,0)</f>
        <v>明石将太</v>
      </c>
      <c r="Z14" s="612"/>
      <c r="AA14" s="612"/>
      <c r="AB14" s="612"/>
      <c r="AC14" s="612"/>
      <c r="AD14" s="612"/>
      <c r="AE14" s="612"/>
      <c r="AF14" s="612"/>
      <c r="AG14" s="611" t="str">
        <f>VLOOKUP(AK14,'少年男子名簿'!$A$4:$O$30,9,0)</f>
        <v>小杉高校</v>
      </c>
      <c r="AH14" s="612"/>
      <c r="AI14" s="612"/>
      <c r="AJ14" s="613"/>
      <c r="AK14" s="4">
        <f>VLOOKUP(AK12,$AM$14:$AU$18,5,0)</f>
        <v>201</v>
      </c>
      <c r="AM14" s="191">
        <v>1</v>
      </c>
      <c r="AN14" s="191" t="s">
        <v>358</v>
      </c>
      <c r="AO14" s="191" t="s">
        <v>312</v>
      </c>
      <c r="AP14" s="191" t="s">
        <v>192</v>
      </c>
      <c r="AQ14" s="4">
        <v>101</v>
      </c>
      <c r="AR14" s="4">
        <v>102</v>
      </c>
      <c r="AS14" s="4">
        <v>103</v>
      </c>
      <c r="AT14" s="4">
        <v>104</v>
      </c>
      <c r="AU14" s="4">
        <v>105</v>
      </c>
    </row>
    <row r="15" spans="1:47" ht="22.5" customHeight="1">
      <c r="A15" s="4">
        <f>VLOOKUP(A12,$AM$14:$AU$18,6,0)</f>
        <v>102</v>
      </c>
      <c r="B15" s="620" t="s">
        <v>57</v>
      </c>
      <c r="C15" s="621"/>
      <c r="D15" s="621" t="s">
        <v>170</v>
      </c>
      <c r="E15" s="621"/>
      <c r="F15" s="611" t="str">
        <f>VLOOKUP(A15,'少年男子名簿'!$A$4:$O$30,6,0)</f>
        <v>初</v>
      </c>
      <c r="G15" s="622"/>
      <c r="H15" s="611" t="str">
        <f>VLOOKUP(A15,'少年男子名簿'!$A$4:$O$30,12,0)</f>
        <v>任田匠吾</v>
      </c>
      <c r="I15" s="612"/>
      <c r="J15" s="612"/>
      <c r="K15" s="612"/>
      <c r="L15" s="611" t="str">
        <f>VLOOKUP(A15,'少年男子名簿'!$A$4:$O$30,9,0)</f>
        <v>鶴来高校</v>
      </c>
      <c r="M15" s="612"/>
      <c r="N15" s="612"/>
      <c r="O15" s="613"/>
      <c r="P15" s="172"/>
      <c r="Q15" s="620" t="s">
        <v>57</v>
      </c>
      <c r="R15" s="621"/>
      <c r="S15" s="621"/>
      <c r="T15" s="621" t="s">
        <v>166</v>
      </c>
      <c r="U15" s="621"/>
      <c r="V15" s="621"/>
      <c r="W15" s="611" t="str">
        <f>VLOOKUP(AK15,'少年男子名簿'!$A$4:$O$30,6,0)</f>
        <v>弐</v>
      </c>
      <c r="X15" s="622"/>
      <c r="Y15" s="611" t="str">
        <f>VLOOKUP(AK15,'少年男子名簿'!$A$4:$O$30,12,0)</f>
        <v>太田雄祐</v>
      </c>
      <c r="Z15" s="612"/>
      <c r="AA15" s="612"/>
      <c r="AB15" s="612"/>
      <c r="AC15" s="612"/>
      <c r="AD15" s="612"/>
      <c r="AE15" s="612"/>
      <c r="AF15" s="622"/>
      <c r="AG15" s="611" t="str">
        <f>VLOOKUP(AK15,'少年男子名簿'!$A$4:$O$30,9,0)</f>
        <v>小杉高校</v>
      </c>
      <c r="AH15" s="612"/>
      <c r="AI15" s="612"/>
      <c r="AJ15" s="613"/>
      <c r="AK15" s="4">
        <f>VLOOKUP(AK12,$AM$14:$AU$18,6,0)</f>
        <v>202</v>
      </c>
      <c r="AM15" s="191">
        <v>2</v>
      </c>
      <c r="AN15" s="191" t="s">
        <v>360</v>
      </c>
      <c r="AO15" s="191" t="s">
        <v>451</v>
      </c>
      <c r="AP15" s="191" t="s">
        <v>185</v>
      </c>
      <c r="AQ15" s="4">
        <v>201</v>
      </c>
      <c r="AR15" s="4">
        <v>202</v>
      </c>
      <c r="AS15" s="4">
        <v>203</v>
      </c>
      <c r="AT15" s="4">
        <v>204</v>
      </c>
      <c r="AU15" s="4">
        <v>205</v>
      </c>
    </row>
    <row r="16" spans="1:47" ht="22.5" customHeight="1">
      <c r="A16" s="4">
        <f>VLOOKUP(A12,$AM$14:$AU$18,7,0)</f>
        <v>103</v>
      </c>
      <c r="B16" s="620" t="s">
        <v>54</v>
      </c>
      <c r="C16" s="621"/>
      <c r="D16" s="621" t="s">
        <v>171</v>
      </c>
      <c r="E16" s="621"/>
      <c r="F16" s="611" t="str">
        <f>VLOOKUP(A16,'少年男子名簿'!$A$4:$O$30,6,0)</f>
        <v>初</v>
      </c>
      <c r="G16" s="622"/>
      <c r="H16" s="611" t="str">
        <f>VLOOKUP(A16,'少年男子名簿'!$A$4:$O$30,12,0)</f>
        <v>端健生</v>
      </c>
      <c r="I16" s="612"/>
      <c r="J16" s="612"/>
      <c r="K16" s="612"/>
      <c r="L16" s="611" t="str">
        <f>VLOOKUP(A16,'少年男子名簿'!$A$4:$O$30,9,0)</f>
        <v>津幡高校</v>
      </c>
      <c r="M16" s="612"/>
      <c r="N16" s="612"/>
      <c r="O16" s="613"/>
      <c r="P16" s="172"/>
      <c r="Q16" s="620" t="s">
        <v>54</v>
      </c>
      <c r="R16" s="621"/>
      <c r="S16" s="621"/>
      <c r="T16" s="621" t="s">
        <v>167</v>
      </c>
      <c r="U16" s="621"/>
      <c r="V16" s="621"/>
      <c r="W16" s="611" t="str">
        <f>VLOOKUP(AK16,'少年男子名簿'!$A$4:$O$30,6,0)</f>
        <v>初</v>
      </c>
      <c r="X16" s="622"/>
      <c r="Y16" s="611" t="str">
        <f>VLOOKUP(AK16,'少年男子名簿'!$A$4:$O$30,12,0)</f>
        <v>向翔一郎</v>
      </c>
      <c r="Z16" s="612"/>
      <c r="AA16" s="612"/>
      <c r="AB16" s="612"/>
      <c r="AC16" s="612"/>
      <c r="AD16" s="612"/>
      <c r="AE16" s="612"/>
      <c r="AF16" s="622"/>
      <c r="AG16" s="611" t="str">
        <f>VLOOKUP(AK16,'少年男子名簿'!$A$4:$O$30,9,0)</f>
        <v>高岡第一高校</v>
      </c>
      <c r="AH16" s="612"/>
      <c r="AI16" s="612"/>
      <c r="AJ16" s="613"/>
      <c r="AK16" s="4">
        <f>VLOOKUP(AK12,$AM$14:$AU$18,7,0)</f>
        <v>203</v>
      </c>
      <c r="AM16" s="191">
        <v>3</v>
      </c>
      <c r="AN16" s="191" t="s">
        <v>357</v>
      </c>
      <c r="AO16" s="191" t="s">
        <v>184</v>
      </c>
      <c r="AP16" s="191" t="s">
        <v>185</v>
      </c>
      <c r="AQ16" s="4">
        <v>301</v>
      </c>
      <c r="AR16" s="4">
        <v>302</v>
      </c>
      <c r="AS16" s="4">
        <v>303</v>
      </c>
      <c r="AT16" s="4">
        <v>304</v>
      </c>
      <c r="AU16" s="4">
        <v>305</v>
      </c>
    </row>
    <row r="17" spans="1:47" ht="22.5" customHeight="1">
      <c r="A17" s="4">
        <f>VLOOKUP(A12,$AM$14:$AU$18,8,0)</f>
        <v>104</v>
      </c>
      <c r="B17" s="620" t="s">
        <v>156</v>
      </c>
      <c r="C17" s="621"/>
      <c r="D17" s="621" t="s">
        <v>172</v>
      </c>
      <c r="E17" s="621"/>
      <c r="F17" s="611" t="str">
        <f>VLOOKUP(A17,'少年男子名簿'!$A$4:$O$30,6,0)</f>
        <v>初</v>
      </c>
      <c r="G17" s="622"/>
      <c r="H17" s="611" t="str">
        <f>VLOOKUP(A17,'少年男子名簿'!$A$4:$O$30,12,0)</f>
        <v>山上翔</v>
      </c>
      <c r="I17" s="612"/>
      <c r="J17" s="612"/>
      <c r="K17" s="612"/>
      <c r="L17" s="611" t="str">
        <f>VLOOKUP(A17,'少年男子名簿'!$A$4:$O$30,9,0)</f>
        <v>鶴来高校</v>
      </c>
      <c r="M17" s="612"/>
      <c r="N17" s="612"/>
      <c r="O17" s="613"/>
      <c r="P17" s="172"/>
      <c r="Q17" s="620" t="s">
        <v>156</v>
      </c>
      <c r="R17" s="621"/>
      <c r="S17" s="621"/>
      <c r="T17" s="621" t="s">
        <v>168</v>
      </c>
      <c r="U17" s="621"/>
      <c r="V17" s="621"/>
      <c r="W17" s="611" t="str">
        <f>VLOOKUP(AK17,'少年男子名簿'!$A$4:$O$30,6,0)</f>
        <v>弐</v>
      </c>
      <c r="X17" s="622"/>
      <c r="Y17" s="611" t="str">
        <f>VLOOKUP(AK17,'少年男子名簿'!$A$4:$O$30,12,0)</f>
        <v>竹田健悟</v>
      </c>
      <c r="Z17" s="612"/>
      <c r="AA17" s="612"/>
      <c r="AB17" s="612"/>
      <c r="AC17" s="612"/>
      <c r="AD17" s="612"/>
      <c r="AE17" s="612"/>
      <c r="AF17" s="622"/>
      <c r="AG17" s="611" t="str">
        <f>VLOOKUP(AK17,'少年男子名簿'!$A$4:$O$30,9,0)</f>
        <v>小杉高校</v>
      </c>
      <c r="AH17" s="612"/>
      <c r="AI17" s="612"/>
      <c r="AJ17" s="613"/>
      <c r="AK17" s="4">
        <f>VLOOKUP(AK12,$AM$14:$AU$18,8,0)</f>
        <v>204</v>
      </c>
      <c r="AM17" s="191">
        <v>4</v>
      </c>
      <c r="AN17" s="191" t="s">
        <v>356</v>
      </c>
      <c r="AO17" s="191" t="s">
        <v>281</v>
      </c>
      <c r="AP17" s="191" t="s">
        <v>185</v>
      </c>
      <c r="AQ17" s="4">
        <v>401</v>
      </c>
      <c r="AR17" s="4">
        <v>402</v>
      </c>
      <c r="AS17" s="4">
        <v>403</v>
      </c>
      <c r="AT17" s="4">
        <v>404</v>
      </c>
      <c r="AU17" s="4">
        <v>405</v>
      </c>
    </row>
    <row r="18" spans="1:47" ht="22.5" customHeight="1" thickBot="1">
      <c r="A18" s="4">
        <f>VLOOKUP(A12,$AM$14:$AU$18,9,0)</f>
        <v>105</v>
      </c>
      <c r="B18" s="614" t="s">
        <v>53</v>
      </c>
      <c r="C18" s="615"/>
      <c r="D18" s="615" t="s">
        <v>173</v>
      </c>
      <c r="E18" s="615"/>
      <c r="F18" s="616" t="str">
        <f>VLOOKUP(A18,'少年男子名簿'!$A$4:$O$30,6,0)</f>
        <v>初</v>
      </c>
      <c r="G18" s="617"/>
      <c r="H18" s="616" t="str">
        <f>VLOOKUP(A18,'少年男子名簿'!$A$4:$O$30,12,0)</f>
        <v>中川和士</v>
      </c>
      <c r="I18" s="618"/>
      <c r="J18" s="618"/>
      <c r="K18" s="617"/>
      <c r="L18" s="616" t="str">
        <f>VLOOKUP(A18,'少年男子名簿'!$A$4:$O$30,9,0)</f>
        <v>津幡高校</v>
      </c>
      <c r="M18" s="618"/>
      <c r="N18" s="618"/>
      <c r="O18" s="619"/>
      <c r="P18" s="172"/>
      <c r="Q18" s="614" t="s">
        <v>53</v>
      </c>
      <c r="R18" s="615"/>
      <c r="S18" s="615"/>
      <c r="T18" s="615" t="s">
        <v>169</v>
      </c>
      <c r="U18" s="615"/>
      <c r="V18" s="615"/>
      <c r="W18" s="616" t="str">
        <f>VLOOKUP(AK18,'少年男子名簿'!$A$4:$O$30,6,0)</f>
        <v>弐</v>
      </c>
      <c r="X18" s="617"/>
      <c r="Y18" s="616" t="str">
        <f>VLOOKUP(AK18,'少年男子名簿'!$A$4:$O$30,12,0)</f>
        <v>原田誠丈</v>
      </c>
      <c r="Z18" s="618"/>
      <c r="AA18" s="618"/>
      <c r="AB18" s="618"/>
      <c r="AC18" s="618"/>
      <c r="AD18" s="618"/>
      <c r="AE18" s="618"/>
      <c r="AF18" s="617"/>
      <c r="AG18" s="616" t="str">
        <f>VLOOKUP(AK18,'少年男子名簿'!$A$4:$O$30,9,0)</f>
        <v>小杉高校</v>
      </c>
      <c r="AH18" s="618"/>
      <c r="AI18" s="618"/>
      <c r="AJ18" s="619"/>
      <c r="AK18" s="4">
        <f>VLOOKUP(AK12,$AM$14:$AU$18,9,0)</f>
        <v>205</v>
      </c>
      <c r="AM18" s="191">
        <v>5</v>
      </c>
      <c r="AN18" s="191" t="s">
        <v>359</v>
      </c>
      <c r="AO18" s="191" t="s">
        <v>183</v>
      </c>
      <c r="AP18" s="191" t="s">
        <v>192</v>
      </c>
      <c r="AQ18" s="4">
        <v>501</v>
      </c>
      <c r="AR18" s="4">
        <v>502</v>
      </c>
      <c r="AS18" s="4">
        <v>503</v>
      </c>
      <c r="AT18" s="4">
        <v>504</v>
      </c>
      <c r="AU18" s="4">
        <v>505</v>
      </c>
    </row>
    <row r="19" spans="2:41" ht="22.5" customHeight="1" thickBot="1">
      <c r="B19" s="178"/>
      <c r="C19" s="178"/>
      <c r="D19" s="171"/>
      <c r="E19" s="171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1"/>
      <c r="R19" s="171"/>
      <c r="S19" s="172"/>
      <c r="T19" s="171"/>
      <c r="U19" s="173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O19" s="192"/>
    </row>
    <row r="20" spans="1:37" ht="22.5" customHeight="1" thickBot="1">
      <c r="A20" s="60">
        <v>3</v>
      </c>
      <c r="B20" s="177" t="s">
        <v>163</v>
      </c>
      <c r="C20" s="595" t="str">
        <f>VLOOKUP(A20,$AM$14:$AN$18,2,0)</f>
        <v>長野県</v>
      </c>
      <c r="D20" s="595"/>
      <c r="E20" s="99" t="s">
        <v>164</v>
      </c>
      <c r="F20" s="595" t="s">
        <v>161</v>
      </c>
      <c r="G20" s="595"/>
      <c r="H20" s="595"/>
      <c r="I20" s="595" t="str">
        <f>VLOOKUP(A20,$AM$14:$AP$18,3,0)</f>
        <v>津金　武寿</v>
      </c>
      <c r="J20" s="595"/>
      <c r="K20" s="595"/>
      <c r="L20" s="595"/>
      <c r="M20" s="595"/>
      <c r="N20" s="625" t="str">
        <f>VLOOKUP(A20,$AM$14:$AP$18,4,0)</f>
        <v>五段</v>
      </c>
      <c r="O20" s="626"/>
      <c r="P20" s="172"/>
      <c r="Q20" s="176" t="s">
        <v>163</v>
      </c>
      <c r="R20" s="595" t="str">
        <f>VLOOKUP(AK20,$AM$14:$AN$18,2,0)</f>
        <v>福井県</v>
      </c>
      <c r="S20" s="595"/>
      <c r="T20" s="595"/>
      <c r="U20" s="595"/>
      <c r="V20" s="174" t="s">
        <v>164</v>
      </c>
      <c r="W20" s="595" t="s">
        <v>161</v>
      </c>
      <c r="X20" s="595"/>
      <c r="Y20" s="595"/>
      <c r="Z20" s="595"/>
      <c r="AA20" s="595" t="str">
        <f>VLOOKUP(AK20,$AM$14:$AP$18,3,0)</f>
        <v>大柿　　直</v>
      </c>
      <c r="AB20" s="595"/>
      <c r="AC20" s="595"/>
      <c r="AD20" s="595"/>
      <c r="AE20" s="595"/>
      <c r="AF20" s="595"/>
      <c r="AG20" s="595"/>
      <c r="AH20" s="595"/>
      <c r="AI20" s="595"/>
      <c r="AJ20" s="175" t="str">
        <f>VLOOKUP(AK20,$AM$14:$AP$18,4,0)</f>
        <v>五段</v>
      </c>
      <c r="AK20" s="60">
        <v>4</v>
      </c>
    </row>
    <row r="21" spans="2:47" ht="22.5" customHeight="1">
      <c r="B21" s="620" t="s">
        <v>155</v>
      </c>
      <c r="C21" s="621"/>
      <c r="D21" s="621" t="s">
        <v>157</v>
      </c>
      <c r="E21" s="621"/>
      <c r="F21" s="621" t="s">
        <v>158</v>
      </c>
      <c r="G21" s="621"/>
      <c r="H21" s="585" t="s">
        <v>159</v>
      </c>
      <c r="I21" s="586"/>
      <c r="J21" s="586"/>
      <c r="K21" s="586"/>
      <c r="L21" s="585" t="s">
        <v>160</v>
      </c>
      <c r="M21" s="586"/>
      <c r="N21" s="586"/>
      <c r="O21" s="624"/>
      <c r="P21" s="172"/>
      <c r="Q21" s="620" t="s">
        <v>155</v>
      </c>
      <c r="R21" s="621"/>
      <c r="S21" s="621"/>
      <c r="T21" s="621" t="s">
        <v>157</v>
      </c>
      <c r="U21" s="621"/>
      <c r="V21" s="621"/>
      <c r="W21" s="621" t="s">
        <v>158</v>
      </c>
      <c r="X21" s="621"/>
      <c r="Y21" s="585" t="s">
        <v>159</v>
      </c>
      <c r="Z21" s="586"/>
      <c r="AA21" s="586"/>
      <c r="AB21" s="586"/>
      <c r="AC21" s="586"/>
      <c r="AD21" s="586"/>
      <c r="AE21" s="586"/>
      <c r="AF21" s="586"/>
      <c r="AG21" s="585" t="s">
        <v>160</v>
      </c>
      <c r="AH21" s="586"/>
      <c r="AI21" s="586"/>
      <c r="AJ21" s="624"/>
      <c r="AM21" s="192"/>
      <c r="AN21" s="192"/>
      <c r="AO21" s="192"/>
      <c r="AP21" s="192"/>
      <c r="AQ21" s="192"/>
      <c r="AR21" s="192"/>
      <c r="AS21" s="192"/>
      <c r="AT21" s="192"/>
      <c r="AU21" s="192"/>
    </row>
    <row r="22" spans="1:47" ht="22.5" customHeight="1">
      <c r="A22" s="4">
        <f>VLOOKUP(A20,$AM$14:$AU$18,5,0)</f>
        <v>301</v>
      </c>
      <c r="B22" s="620" t="s">
        <v>55</v>
      </c>
      <c r="C22" s="621"/>
      <c r="D22" s="621" t="s">
        <v>165</v>
      </c>
      <c r="E22" s="621"/>
      <c r="F22" s="623" t="str">
        <f>VLOOKUP(A22,'少年男子名簿'!$A$4:$O$30,6,0)</f>
        <v>初</v>
      </c>
      <c r="G22" s="623"/>
      <c r="H22" s="611" t="str">
        <f>VLOOKUP(A22,'少年男子名簿'!$A$4:$O$30,12,0)</f>
        <v>木下昂大</v>
      </c>
      <c r="I22" s="612"/>
      <c r="J22" s="612"/>
      <c r="K22" s="612"/>
      <c r="L22" s="611" t="str">
        <f>VLOOKUP(A22,'少年男子名簿'!$A$4:$O$30,9,0)</f>
        <v>松本第一高校</v>
      </c>
      <c r="M22" s="612"/>
      <c r="N22" s="612"/>
      <c r="O22" s="613"/>
      <c r="P22" s="172"/>
      <c r="Q22" s="620" t="s">
        <v>55</v>
      </c>
      <c r="R22" s="621"/>
      <c r="S22" s="621"/>
      <c r="T22" s="621" t="s">
        <v>165</v>
      </c>
      <c r="U22" s="621"/>
      <c r="V22" s="621"/>
      <c r="W22" s="623" t="str">
        <f>VLOOKUP(AK22,'少年男子名簿'!$A$4:$O$30,6,0)</f>
        <v>初</v>
      </c>
      <c r="X22" s="623"/>
      <c r="Y22" s="611" t="str">
        <f>VLOOKUP(AK22,'少年男子名簿'!$A$4:$O$30,12,0)</f>
        <v>松山紀貴</v>
      </c>
      <c r="Z22" s="612"/>
      <c r="AA22" s="612"/>
      <c r="AB22" s="612"/>
      <c r="AC22" s="612"/>
      <c r="AD22" s="612"/>
      <c r="AE22" s="612"/>
      <c r="AF22" s="612"/>
      <c r="AG22" s="611" t="str">
        <f>VLOOKUP(AK22,'少年男子名簿'!$A$4:$O$30,9,0)</f>
        <v>福井工大福井高校</v>
      </c>
      <c r="AH22" s="612"/>
      <c r="AI22" s="612"/>
      <c r="AJ22" s="613"/>
      <c r="AK22" s="4">
        <f>VLOOKUP(AK20,$AM$14:$AU$18,5,0)</f>
        <v>401</v>
      </c>
      <c r="AM22" s="192"/>
      <c r="AN22" s="192"/>
      <c r="AO22" s="192"/>
      <c r="AP22" s="192"/>
      <c r="AQ22" s="192"/>
      <c r="AR22" s="192"/>
      <c r="AS22" s="192"/>
      <c r="AT22" s="192"/>
      <c r="AU22" s="192"/>
    </row>
    <row r="23" spans="1:47" ht="22.5" customHeight="1">
      <c r="A23" s="4">
        <f>VLOOKUP(A20,$AM$14:$AU$18,6,0)</f>
        <v>302</v>
      </c>
      <c r="B23" s="620" t="s">
        <v>57</v>
      </c>
      <c r="C23" s="621"/>
      <c r="D23" s="621" t="s">
        <v>170</v>
      </c>
      <c r="E23" s="621"/>
      <c r="F23" s="611" t="str">
        <f>VLOOKUP(A23,'少年男子名簿'!$A$4:$O$30,6,0)</f>
        <v>初</v>
      </c>
      <c r="G23" s="622"/>
      <c r="H23" s="611" t="str">
        <f>VLOOKUP(A23,'少年男子名簿'!$A$4:$O$30,12,0)</f>
        <v>石田漱哉</v>
      </c>
      <c r="I23" s="612"/>
      <c r="J23" s="612"/>
      <c r="K23" s="612"/>
      <c r="L23" s="611" t="str">
        <f>VLOOKUP(A23,'少年男子名簿'!$A$4:$O$30,9,0)</f>
        <v>佐久長聖高校</v>
      </c>
      <c r="M23" s="612"/>
      <c r="N23" s="612"/>
      <c r="O23" s="613"/>
      <c r="P23" s="172"/>
      <c r="Q23" s="620" t="s">
        <v>57</v>
      </c>
      <c r="R23" s="621"/>
      <c r="S23" s="621"/>
      <c r="T23" s="621" t="s">
        <v>166</v>
      </c>
      <c r="U23" s="621"/>
      <c r="V23" s="621"/>
      <c r="W23" s="611" t="str">
        <f>VLOOKUP(AK23,'少年男子名簿'!$A$4:$O$30,6,0)</f>
        <v>無</v>
      </c>
      <c r="X23" s="622"/>
      <c r="Y23" s="611" t="str">
        <f>VLOOKUP(AK23,'少年男子名簿'!$A$4:$O$30,12,0)</f>
        <v>ダシドラムイシドルジ</v>
      </c>
      <c r="Z23" s="612"/>
      <c r="AA23" s="612"/>
      <c r="AB23" s="612"/>
      <c r="AC23" s="612"/>
      <c r="AD23" s="612"/>
      <c r="AE23" s="612"/>
      <c r="AF23" s="622"/>
      <c r="AG23" s="611" t="str">
        <f>VLOOKUP(AK23,'少年男子名簿'!$A$4:$O$30,9,0)</f>
        <v>福井工大福井高校</v>
      </c>
      <c r="AH23" s="612"/>
      <c r="AI23" s="612"/>
      <c r="AJ23" s="613"/>
      <c r="AK23" s="4">
        <f>VLOOKUP(AK20,$AM$14:$AU$18,6,0)</f>
        <v>402</v>
      </c>
      <c r="AM23" s="192"/>
      <c r="AN23" s="192"/>
      <c r="AO23" s="192"/>
      <c r="AP23" s="192"/>
      <c r="AQ23" s="192"/>
      <c r="AR23" s="192"/>
      <c r="AS23" s="192"/>
      <c r="AT23" s="192"/>
      <c r="AU23" s="192"/>
    </row>
    <row r="24" spans="1:47" ht="22.5" customHeight="1">
      <c r="A24" s="4">
        <f>VLOOKUP(A20,$AM$14:$AU$18,7,0)</f>
        <v>303</v>
      </c>
      <c r="B24" s="620" t="s">
        <v>54</v>
      </c>
      <c r="C24" s="621"/>
      <c r="D24" s="621" t="s">
        <v>171</v>
      </c>
      <c r="E24" s="621"/>
      <c r="F24" s="611" t="str">
        <f>VLOOKUP(A24,'少年男子名簿'!$A$4:$O$30,6,0)</f>
        <v>初</v>
      </c>
      <c r="G24" s="622"/>
      <c r="H24" s="611" t="str">
        <f>VLOOKUP(A24,'少年男子名簿'!$A$4:$O$30,12,0)</f>
        <v>田中真澄</v>
      </c>
      <c r="I24" s="612"/>
      <c r="J24" s="612"/>
      <c r="K24" s="612"/>
      <c r="L24" s="611" t="str">
        <f>VLOOKUP(A24,'少年男子名簿'!$A$4:$O$30,9,0)</f>
        <v>松本第一高校</v>
      </c>
      <c r="M24" s="612"/>
      <c r="N24" s="612"/>
      <c r="O24" s="613"/>
      <c r="P24" s="172"/>
      <c r="Q24" s="620" t="s">
        <v>54</v>
      </c>
      <c r="R24" s="621"/>
      <c r="S24" s="621"/>
      <c r="T24" s="621" t="s">
        <v>167</v>
      </c>
      <c r="U24" s="621"/>
      <c r="V24" s="621"/>
      <c r="W24" s="611" t="str">
        <f>VLOOKUP(AK24,'少年男子名簿'!$A$4:$O$30,6,0)</f>
        <v>初</v>
      </c>
      <c r="X24" s="622"/>
      <c r="Y24" s="611" t="str">
        <f>VLOOKUP(AK24,'少年男子名簿'!$A$4:$O$30,12,0)</f>
        <v>白川剛章</v>
      </c>
      <c r="Z24" s="612"/>
      <c r="AA24" s="612"/>
      <c r="AB24" s="612"/>
      <c r="AC24" s="612"/>
      <c r="AD24" s="612"/>
      <c r="AE24" s="612"/>
      <c r="AF24" s="622"/>
      <c r="AG24" s="611" t="str">
        <f>VLOOKUP(AK24,'少年男子名簿'!$A$4:$O$30,9,0)</f>
        <v>福井工大福井高校</v>
      </c>
      <c r="AH24" s="612"/>
      <c r="AI24" s="612"/>
      <c r="AJ24" s="613"/>
      <c r="AK24" s="4">
        <f>VLOOKUP(AK20,$AM$14:$AU$18,7,0)</f>
        <v>403</v>
      </c>
      <c r="AM24" s="192"/>
      <c r="AN24" s="192"/>
      <c r="AO24" s="192"/>
      <c r="AP24" s="192"/>
      <c r="AQ24" s="192"/>
      <c r="AR24" s="192"/>
      <c r="AS24" s="192"/>
      <c r="AT24" s="192"/>
      <c r="AU24" s="192"/>
    </row>
    <row r="25" spans="1:47" ht="22.5" customHeight="1">
      <c r="A25" s="4">
        <f>VLOOKUP(A20,$AM$14:$AU$18,8,0)</f>
        <v>304</v>
      </c>
      <c r="B25" s="620" t="s">
        <v>156</v>
      </c>
      <c r="C25" s="621"/>
      <c r="D25" s="621" t="s">
        <v>172</v>
      </c>
      <c r="E25" s="621"/>
      <c r="F25" s="611" t="str">
        <f>VLOOKUP(A25,'少年男子名簿'!$A$4:$O$30,6,0)</f>
        <v>初</v>
      </c>
      <c r="G25" s="622"/>
      <c r="H25" s="611" t="str">
        <f>VLOOKUP(A25,'少年男子名簿'!$A$4:$O$30,12,0)</f>
        <v>鳥羽潤</v>
      </c>
      <c r="I25" s="612"/>
      <c r="J25" s="612"/>
      <c r="K25" s="612"/>
      <c r="L25" s="611" t="str">
        <f>VLOOKUP(A25,'少年男子名簿'!$A$4:$O$30,9,0)</f>
        <v>松本第一高校</v>
      </c>
      <c r="M25" s="612"/>
      <c r="N25" s="612"/>
      <c r="O25" s="613"/>
      <c r="P25" s="172"/>
      <c r="Q25" s="620" t="s">
        <v>156</v>
      </c>
      <c r="R25" s="621"/>
      <c r="S25" s="621"/>
      <c r="T25" s="621" t="s">
        <v>168</v>
      </c>
      <c r="U25" s="621"/>
      <c r="V25" s="621"/>
      <c r="W25" s="611" t="str">
        <f>VLOOKUP(AK25,'少年男子名簿'!$A$4:$O$30,6,0)</f>
        <v>初</v>
      </c>
      <c r="X25" s="622"/>
      <c r="Y25" s="611" t="str">
        <f>VLOOKUP(AK25,'少年男子名簿'!$A$4:$O$30,12,0)</f>
        <v>伊藤悦輝</v>
      </c>
      <c r="Z25" s="612"/>
      <c r="AA25" s="612"/>
      <c r="AB25" s="612"/>
      <c r="AC25" s="612"/>
      <c r="AD25" s="612"/>
      <c r="AE25" s="612"/>
      <c r="AF25" s="622"/>
      <c r="AG25" s="611" t="str">
        <f>VLOOKUP(AK25,'少年男子名簿'!$A$4:$O$30,9,0)</f>
        <v>藤島高校</v>
      </c>
      <c r="AH25" s="612"/>
      <c r="AI25" s="612"/>
      <c r="AJ25" s="613"/>
      <c r="AK25" s="4">
        <f>VLOOKUP(AK20,$AM$14:$AU$18,8,0)</f>
        <v>404</v>
      </c>
      <c r="AM25" s="192"/>
      <c r="AN25" s="192"/>
      <c r="AO25" s="192"/>
      <c r="AP25" s="192"/>
      <c r="AQ25" s="192"/>
      <c r="AR25" s="192"/>
      <c r="AS25" s="192"/>
      <c r="AT25" s="192"/>
      <c r="AU25" s="192"/>
    </row>
    <row r="26" spans="1:47" ht="22.5" customHeight="1" thickBot="1">
      <c r="A26" s="4">
        <f>VLOOKUP(A20,$AM$14:$AU$18,9,0)</f>
        <v>305</v>
      </c>
      <c r="B26" s="614" t="s">
        <v>53</v>
      </c>
      <c r="C26" s="615"/>
      <c r="D26" s="615" t="s">
        <v>173</v>
      </c>
      <c r="E26" s="615"/>
      <c r="F26" s="616" t="str">
        <f>VLOOKUP(A26,'少年男子名簿'!$A$4:$O$30,6,0)</f>
        <v>初</v>
      </c>
      <c r="G26" s="617"/>
      <c r="H26" s="616" t="str">
        <f>VLOOKUP(A26,'少年男子名簿'!$A$4:$O$30,12,0)</f>
        <v>山口駿輔</v>
      </c>
      <c r="I26" s="618"/>
      <c r="J26" s="618"/>
      <c r="K26" s="617"/>
      <c r="L26" s="616" t="str">
        <f>VLOOKUP(A26,'少年男子名簿'!$A$4:$O$30,9,0)</f>
        <v>松本第一高校</v>
      </c>
      <c r="M26" s="618"/>
      <c r="N26" s="618"/>
      <c r="O26" s="619"/>
      <c r="P26" s="172"/>
      <c r="Q26" s="614" t="s">
        <v>53</v>
      </c>
      <c r="R26" s="615"/>
      <c r="S26" s="615"/>
      <c r="T26" s="615" t="s">
        <v>169</v>
      </c>
      <c r="U26" s="615"/>
      <c r="V26" s="615"/>
      <c r="W26" s="616" t="str">
        <f>VLOOKUP(AK26,'少年男子名簿'!$A$4:$O$30,6,0)</f>
        <v>初</v>
      </c>
      <c r="X26" s="617"/>
      <c r="Y26" s="616" t="str">
        <f>VLOOKUP(AK26,'少年男子名簿'!$A$4:$O$30,12,0)</f>
        <v>山口嗣也</v>
      </c>
      <c r="Z26" s="618"/>
      <c r="AA26" s="618"/>
      <c r="AB26" s="618"/>
      <c r="AC26" s="618"/>
      <c r="AD26" s="618"/>
      <c r="AE26" s="618"/>
      <c r="AF26" s="617"/>
      <c r="AG26" s="616" t="str">
        <f>VLOOKUP(AK26,'少年男子名簿'!$A$4:$O$30,9,0)</f>
        <v>福井工大福井高校</v>
      </c>
      <c r="AH26" s="618"/>
      <c r="AI26" s="618"/>
      <c r="AJ26" s="619"/>
      <c r="AK26" s="4">
        <f>VLOOKUP(AK20,$AM$14:$AU$18,9,0)</f>
        <v>405</v>
      </c>
      <c r="AM26" s="192"/>
      <c r="AN26" s="192"/>
      <c r="AO26" s="192"/>
      <c r="AP26" s="192"/>
      <c r="AQ26" s="192"/>
      <c r="AR26" s="192"/>
      <c r="AS26" s="192"/>
      <c r="AT26" s="192"/>
      <c r="AU26" s="192"/>
    </row>
    <row r="27" spans="2:36" ht="22.5" customHeight="1" thickBot="1">
      <c r="B27" s="171"/>
      <c r="C27" s="171"/>
      <c r="D27" s="171"/>
      <c r="E27" s="171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1"/>
      <c r="R27" s="171"/>
      <c r="S27" s="172"/>
      <c r="T27" s="171"/>
      <c r="U27" s="173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</row>
    <row r="28" spans="1:21" ht="22.5" customHeight="1" thickBot="1">
      <c r="A28" s="60">
        <v>5</v>
      </c>
      <c r="B28" s="177" t="s">
        <v>163</v>
      </c>
      <c r="C28" s="595" t="str">
        <f>VLOOKUP(A28,$AM$14:$AN$18,2,0)</f>
        <v>新潟県</v>
      </c>
      <c r="D28" s="595"/>
      <c r="E28" s="99" t="s">
        <v>164</v>
      </c>
      <c r="F28" s="595" t="s">
        <v>161</v>
      </c>
      <c r="G28" s="595"/>
      <c r="H28" s="595"/>
      <c r="I28" s="595" t="str">
        <f>VLOOKUP(A28,$AM$14:$AP$18,3,0)</f>
        <v>大倉　　太</v>
      </c>
      <c r="J28" s="595"/>
      <c r="K28" s="595"/>
      <c r="L28" s="595"/>
      <c r="M28" s="595"/>
      <c r="N28" s="625" t="str">
        <f>VLOOKUP(A28,$AM$14:$AP$18,4,0)</f>
        <v>五段</v>
      </c>
      <c r="O28" s="626"/>
      <c r="P28" s="172"/>
      <c r="S28" s="4"/>
      <c r="U28" s="4"/>
    </row>
    <row r="29" spans="2:25" ht="22.5" customHeight="1">
      <c r="B29" s="620" t="s">
        <v>155</v>
      </c>
      <c r="C29" s="621"/>
      <c r="D29" s="621" t="s">
        <v>157</v>
      </c>
      <c r="E29" s="621"/>
      <c r="F29" s="621" t="s">
        <v>158</v>
      </c>
      <c r="G29" s="621"/>
      <c r="H29" s="585" t="s">
        <v>159</v>
      </c>
      <c r="I29" s="586"/>
      <c r="J29" s="586"/>
      <c r="K29" s="586"/>
      <c r="L29" s="585" t="s">
        <v>160</v>
      </c>
      <c r="M29" s="586"/>
      <c r="N29" s="586"/>
      <c r="O29" s="624"/>
      <c r="P29" s="172"/>
      <c r="Q29" s="192"/>
      <c r="R29" s="192"/>
      <c r="S29" s="192"/>
      <c r="T29" s="192"/>
      <c r="U29" s="192"/>
      <c r="V29" s="192"/>
      <c r="W29" s="192"/>
      <c r="X29" s="192"/>
      <c r="Y29" s="192"/>
    </row>
    <row r="30" spans="1:25" ht="22.5" customHeight="1">
      <c r="A30" s="4">
        <f>VLOOKUP(A28,$AM$14:$AU$18,5,0)</f>
        <v>501</v>
      </c>
      <c r="B30" s="620" t="s">
        <v>55</v>
      </c>
      <c r="C30" s="621"/>
      <c r="D30" s="621" t="s">
        <v>165</v>
      </c>
      <c r="E30" s="621"/>
      <c r="F30" s="623" t="str">
        <f>VLOOKUP(A30,'少年男子名簿'!$A$4:$O$30,6,0)</f>
        <v>初</v>
      </c>
      <c r="G30" s="623"/>
      <c r="H30" s="611" t="str">
        <f>VLOOKUP(A30,'少年男子名簿'!$A$4:$O$30,12,0)</f>
        <v>富樫匠</v>
      </c>
      <c r="I30" s="612"/>
      <c r="J30" s="612"/>
      <c r="K30" s="612"/>
      <c r="L30" s="611" t="str">
        <f>VLOOKUP(A30,'少年男子名簿'!$A$4:$O$30,9,0)</f>
        <v>豊栄高校</v>
      </c>
      <c r="M30" s="612"/>
      <c r="N30" s="612"/>
      <c r="O30" s="613"/>
      <c r="P30" s="172"/>
      <c r="Q30" s="192"/>
      <c r="R30" s="192"/>
      <c r="S30" s="192"/>
      <c r="T30" s="192"/>
      <c r="U30" s="192"/>
      <c r="V30" s="192"/>
      <c r="W30" s="192"/>
      <c r="X30" s="192"/>
      <c r="Y30" s="192"/>
    </row>
    <row r="31" spans="1:25" ht="22.5" customHeight="1">
      <c r="A31" s="4">
        <f>VLOOKUP(A28,$AM$14:$AU$18,6,0)</f>
        <v>502</v>
      </c>
      <c r="B31" s="620" t="s">
        <v>57</v>
      </c>
      <c r="C31" s="621"/>
      <c r="D31" s="621" t="s">
        <v>170</v>
      </c>
      <c r="E31" s="621"/>
      <c r="F31" s="611" t="str">
        <f>VLOOKUP(A31,'少年男子名簿'!$A$4:$O$30,6,0)</f>
        <v>初</v>
      </c>
      <c r="G31" s="622"/>
      <c r="H31" s="611" t="str">
        <f>VLOOKUP(A31,'少年男子名簿'!$A$4:$O$30,12,0)</f>
        <v>田宮悠太</v>
      </c>
      <c r="I31" s="612"/>
      <c r="J31" s="612"/>
      <c r="K31" s="612"/>
      <c r="L31" s="611" t="str">
        <f>VLOOKUP(A31,'少年男子名簿'!$A$4:$O$30,9,0)</f>
        <v>豊栄高校</v>
      </c>
      <c r="M31" s="612"/>
      <c r="N31" s="612"/>
      <c r="O31" s="613"/>
      <c r="P31" s="172"/>
      <c r="Q31" s="192"/>
      <c r="R31" s="192"/>
      <c r="S31" s="192"/>
      <c r="T31" s="192"/>
      <c r="U31" s="192"/>
      <c r="V31" s="192"/>
      <c r="W31" s="192"/>
      <c r="X31" s="192"/>
      <c r="Y31" s="192"/>
    </row>
    <row r="32" spans="1:25" ht="22.5" customHeight="1">
      <c r="A32" s="4">
        <f>VLOOKUP(A28,$AM$14:$AU$18,7,0)</f>
        <v>503</v>
      </c>
      <c r="B32" s="620" t="s">
        <v>54</v>
      </c>
      <c r="C32" s="621"/>
      <c r="D32" s="621" t="s">
        <v>171</v>
      </c>
      <c r="E32" s="621"/>
      <c r="F32" s="611" t="str">
        <f>VLOOKUP(A32,'少年男子名簿'!$A$4:$O$30,6,0)</f>
        <v>初</v>
      </c>
      <c r="G32" s="622"/>
      <c r="H32" s="611" t="str">
        <f>VLOOKUP(A32,'少年男子名簿'!$A$4:$O$30,12,0)</f>
        <v>サーワーワジャハット</v>
      </c>
      <c r="I32" s="612"/>
      <c r="J32" s="612"/>
      <c r="K32" s="612"/>
      <c r="L32" s="611" t="str">
        <f>VLOOKUP(A32,'少年男子名簿'!$A$4:$O$30,9,0)</f>
        <v>豊栄高校</v>
      </c>
      <c r="M32" s="612"/>
      <c r="N32" s="612"/>
      <c r="O32" s="613"/>
      <c r="P32" s="172"/>
      <c r="Q32" s="192"/>
      <c r="R32" s="192"/>
      <c r="S32" s="192"/>
      <c r="T32" s="192"/>
      <c r="U32" s="192"/>
      <c r="V32" s="192"/>
      <c r="W32" s="192"/>
      <c r="X32" s="192"/>
      <c r="Y32" s="192"/>
    </row>
    <row r="33" spans="1:25" ht="22.5" customHeight="1">
      <c r="A33" s="4">
        <f>VLOOKUP(A28,$AM$14:$AU$18,8,0)</f>
        <v>504</v>
      </c>
      <c r="B33" s="620" t="s">
        <v>156</v>
      </c>
      <c r="C33" s="621"/>
      <c r="D33" s="621" t="s">
        <v>172</v>
      </c>
      <c r="E33" s="621"/>
      <c r="F33" s="611" t="str">
        <f>VLOOKUP(A33,'少年男子名簿'!$A$4:$O$30,6,0)</f>
        <v>初</v>
      </c>
      <c r="G33" s="622"/>
      <c r="H33" s="611" t="str">
        <f>VLOOKUP(A33,'少年男子名簿'!$A$4:$O$30,12,0)</f>
        <v>加藤辰弥</v>
      </c>
      <c r="I33" s="612"/>
      <c r="J33" s="612"/>
      <c r="K33" s="612"/>
      <c r="L33" s="611" t="str">
        <f>VLOOKUP(A33,'少年男子名簿'!$A$4:$O$30,9,0)</f>
        <v>豊栄高校</v>
      </c>
      <c r="M33" s="612"/>
      <c r="N33" s="612"/>
      <c r="O33" s="613"/>
      <c r="P33" s="172"/>
      <c r="Q33" s="192"/>
      <c r="R33" s="192"/>
      <c r="S33" s="192"/>
      <c r="T33" s="192"/>
      <c r="U33" s="192"/>
      <c r="V33" s="192"/>
      <c r="W33" s="192"/>
      <c r="X33" s="192"/>
      <c r="Y33" s="192"/>
    </row>
    <row r="34" spans="1:25" ht="22.5" customHeight="1" thickBot="1">
      <c r="A34" s="4">
        <f>VLOOKUP(A28,$AM$14:$AU$18,9,0)</f>
        <v>505</v>
      </c>
      <c r="B34" s="614" t="s">
        <v>53</v>
      </c>
      <c r="C34" s="615"/>
      <c r="D34" s="615" t="s">
        <v>173</v>
      </c>
      <c r="E34" s="615"/>
      <c r="F34" s="616" t="str">
        <f>VLOOKUP(A34,'少年男子名簿'!$A$4:$O$30,6,0)</f>
        <v>初</v>
      </c>
      <c r="G34" s="617"/>
      <c r="H34" s="616" t="str">
        <f>VLOOKUP(A34,'少年男子名簿'!$A$4:$O$30,12,0)</f>
        <v>磯部宜志</v>
      </c>
      <c r="I34" s="618"/>
      <c r="J34" s="618"/>
      <c r="K34" s="617"/>
      <c r="L34" s="616" t="str">
        <f>VLOOKUP(A34,'少年男子名簿'!$A$4:$O$30,9,0)</f>
        <v>豊栄高校</v>
      </c>
      <c r="M34" s="618"/>
      <c r="N34" s="618"/>
      <c r="O34" s="619"/>
      <c r="P34" s="172"/>
      <c r="Q34" s="192"/>
      <c r="R34" s="192"/>
      <c r="S34" s="192"/>
      <c r="T34" s="192"/>
      <c r="U34" s="192"/>
      <c r="V34" s="192"/>
      <c r="W34" s="192"/>
      <c r="X34" s="192"/>
      <c r="Y34" s="192"/>
    </row>
    <row r="35" spans="2:21" ht="18.75" customHeight="1">
      <c r="B35" s="171"/>
      <c r="C35" s="171"/>
      <c r="D35" s="17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S35" s="4"/>
      <c r="U35" s="4"/>
    </row>
    <row r="36" spans="2:36" ht="18.75" customHeight="1">
      <c r="B36" s="171"/>
      <c r="C36" s="171"/>
      <c r="D36" s="171"/>
      <c r="E36" s="171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1"/>
      <c r="R36" s="171"/>
      <c r="S36" s="172"/>
      <c r="T36" s="171"/>
      <c r="U36" s="173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</row>
    <row r="37" spans="2:36" ht="18.75" customHeight="1">
      <c r="B37" s="171"/>
      <c r="C37" s="171"/>
      <c r="D37" s="171"/>
      <c r="E37" s="171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1"/>
      <c r="R37" s="171"/>
      <c r="S37" s="172"/>
      <c r="T37" s="171"/>
      <c r="U37" s="173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</row>
    <row r="38" spans="2:36" ht="18.75" customHeight="1">
      <c r="B38" s="171"/>
      <c r="C38" s="171"/>
      <c r="D38" s="171"/>
      <c r="E38" s="171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1"/>
      <c r="R38" s="171"/>
      <c r="S38" s="172"/>
      <c r="T38" s="171"/>
      <c r="U38" s="173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</row>
    <row r="39" spans="2:36" ht="18.75" customHeight="1">
      <c r="B39" s="171"/>
      <c r="C39" s="171"/>
      <c r="D39" s="171"/>
      <c r="E39" s="171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1"/>
      <c r="R39" s="171"/>
      <c r="S39" s="172"/>
      <c r="T39" s="171"/>
      <c r="U39" s="173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</row>
    <row r="40" spans="2:36" ht="18.75" customHeight="1">
      <c r="B40" s="171"/>
      <c r="C40" s="171"/>
      <c r="D40" s="171"/>
      <c r="E40" s="171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1"/>
      <c r="R40" s="171"/>
      <c r="S40" s="172"/>
      <c r="T40" s="171"/>
      <c r="U40" s="173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</row>
    <row r="41" spans="2:36" ht="18.75" customHeight="1">
      <c r="B41" s="171"/>
      <c r="C41" s="171"/>
      <c r="D41" s="171"/>
      <c r="E41" s="171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1"/>
      <c r="R41" s="171"/>
      <c r="S41" s="172"/>
      <c r="T41" s="171"/>
      <c r="U41" s="173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</row>
    <row r="42" spans="2:36" ht="18.75" customHeight="1">
      <c r="B42" s="171"/>
      <c r="C42" s="171"/>
      <c r="D42" s="171"/>
      <c r="E42" s="171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1"/>
      <c r="R42" s="171"/>
      <c r="S42" s="172"/>
      <c r="T42" s="171"/>
      <c r="U42" s="173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</row>
    <row r="43" spans="2:36" ht="18.75" customHeight="1">
      <c r="B43" s="171"/>
      <c r="C43" s="171"/>
      <c r="D43" s="171"/>
      <c r="E43" s="171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1"/>
      <c r="R43" s="171"/>
      <c r="S43" s="172"/>
      <c r="T43" s="171"/>
      <c r="U43" s="173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</row>
    <row r="44" spans="2:36" ht="18.75" customHeight="1">
      <c r="B44" s="171"/>
      <c r="C44" s="171"/>
      <c r="D44" s="171"/>
      <c r="E44" s="171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1"/>
      <c r="R44" s="171"/>
      <c r="S44" s="172"/>
      <c r="T44" s="171"/>
      <c r="U44" s="173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</row>
    <row r="45" spans="2:36" ht="18.75" customHeight="1">
      <c r="B45" s="171"/>
      <c r="C45" s="171"/>
      <c r="D45" s="171"/>
      <c r="E45" s="171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1"/>
      <c r="R45" s="171"/>
      <c r="S45" s="172"/>
      <c r="T45" s="171"/>
      <c r="U45" s="173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</row>
    <row r="46" spans="2:36" ht="18.75" customHeight="1">
      <c r="B46" s="171"/>
      <c r="C46" s="171"/>
      <c r="D46" s="171"/>
      <c r="E46" s="171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1"/>
      <c r="R46" s="171"/>
      <c r="S46" s="172"/>
      <c r="T46" s="171"/>
      <c r="U46" s="173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</row>
    <row r="47" spans="2:36" ht="18.75" customHeight="1">
      <c r="B47" s="171"/>
      <c r="C47" s="171"/>
      <c r="D47" s="171"/>
      <c r="E47" s="171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1"/>
      <c r="R47" s="171"/>
      <c r="S47" s="172"/>
      <c r="T47" s="171"/>
      <c r="U47" s="173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</row>
    <row r="48" spans="2:36" ht="18.75" customHeight="1">
      <c r="B48" s="171"/>
      <c r="C48" s="171"/>
      <c r="D48" s="171"/>
      <c r="E48" s="171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1"/>
      <c r="R48" s="171"/>
      <c r="S48" s="172"/>
      <c r="T48" s="171"/>
      <c r="U48" s="173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</row>
    <row r="49" spans="2:36" ht="18.75" customHeight="1">
      <c r="B49" s="171"/>
      <c r="C49" s="171"/>
      <c r="D49" s="171"/>
      <c r="E49" s="171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1"/>
      <c r="R49" s="171"/>
      <c r="S49" s="172"/>
      <c r="T49" s="171"/>
      <c r="U49" s="173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</row>
    <row r="50" spans="2:36" ht="18.75" customHeight="1">
      <c r="B50" s="171"/>
      <c r="C50" s="171"/>
      <c r="D50" s="171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1"/>
      <c r="R50" s="171"/>
      <c r="S50" s="172"/>
      <c r="T50" s="171"/>
      <c r="U50" s="173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</row>
    <row r="51" spans="2:36" ht="18.75" customHeight="1">
      <c r="B51" s="171"/>
      <c r="C51" s="171"/>
      <c r="D51" s="171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1"/>
      <c r="R51" s="171"/>
      <c r="S51" s="172"/>
      <c r="T51" s="171"/>
      <c r="U51" s="173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</row>
    <row r="52" spans="2:36" ht="14.25">
      <c r="B52" s="171"/>
      <c r="C52" s="171"/>
      <c r="D52" s="171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1"/>
      <c r="R52" s="171"/>
      <c r="S52" s="172"/>
      <c r="T52" s="171"/>
      <c r="U52" s="173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</row>
    <row r="53" spans="2:36" ht="14.25">
      <c r="B53" s="171"/>
      <c r="C53" s="171"/>
      <c r="D53" s="171"/>
      <c r="E53" s="171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1"/>
      <c r="R53" s="171"/>
      <c r="S53" s="172"/>
      <c r="T53" s="171"/>
      <c r="U53" s="173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</row>
    <row r="54" spans="2:36" ht="14.25">
      <c r="B54" s="171"/>
      <c r="C54" s="171"/>
      <c r="D54" s="171"/>
      <c r="E54" s="171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1"/>
      <c r="R54" s="171"/>
      <c r="S54" s="172"/>
      <c r="T54" s="171"/>
      <c r="U54" s="173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</row>
    <row r="55" spans="2:36" ht="14.25">
      <c r="B55" s="171"/>
      <c r="C55" s="171"/>
      <c r="D55" s="171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1"/>
      <c r="R55" s="171"/>
      <c r="S55" s="172"/>
      <c r="T55" s="171"/>
      <c r="U55" s="173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</row>
  </sheetData>
  <sheetProtection/>
  <protectedRanges>
    <protectedRange sqref="AB9 U8 AC5:AD9 W5:W9 Z5:AA9 X9:Y9 N5:N7 L5 P5:P7 J5" name="勝数_1"/>
  </protectedRanges>
  <mergeCells count="213">
    <mergeCell ref="Q18:S18"/>
    <mergeCell ref="T17:V17"/>
    <mergeCell ref="B16:C16"/>
    <mergeCell ref="B17:C17"/>
    <mergeCell ref="H16:K16"/>
    <mergeCell ref="D18:E18"/>
    <mergeCell ref="D16:E16"/>
    <mergeCell ref="H18:K18"/>
    <mergeCell ref="D15:E15"/>
    <mergeCell ref="H17:K17"/>
    <mergeCell ref="F16:G16"/>
    <mergeCell ref="F18:G18"/>
    <mergeCell ref="B15:C15"/>
    <mergeCell ref="C5:D5"/>
    <mergeCell ref="C6:D6"/>
    <mergeCell ref="C7:D7"/>
    <mergeCell ref="C8:D8"/>
    <mergeCell ref="D17:E17"/>
    <mergeCell ref="F17:G17"/>
    <mergeCell ref="B18:C18"/>
    <mergeCell ref="D13:E13"/>
    <mergeCell ref="AG13:AJ13"/>
    <mergeCell ref="W12:Z12"/>
    <mergeCell ref="E5:H5"/>
    <mergeCell ref="M7:P7"/>
    <mergeCell ref="F13:G13"/>
    <mergeCell ref="AG15:AJ15"/>
    <mergeCell ref="Y16:AF16"/>
    <mergeCell ref="AG16:AJ16"/>
    <mergeCell ref="C9:D9"/>
    <mergeCell ref="B13:C13"/>
    <mergeCell ref="B14:C14"/>
    <mergeCell ref="D14:E14"/>
    <mergeCell ref="C12:D12"/>
    <mergeCell ref="C10:AJ10"/>
    <mergeCell ref="Q13:S13"/>
    <mergeCell ref="L16:O16"/>
    <mergeCell ref="Y14:AF14"/>
    <mergeCell ref="Q16:S16"/>
    <mergeCell ref="T15:V15"/>
    <mergeCell ref="W14:X14"/>
    <mergeCell ref="W15:X15"/>
    <mergeCell ref="W16:X16"/>
    <mergeCell ref="T16:V16"/>
    <mergeCell ref="AG18:AJ18"/>
    <mergeCell ref="T18:V18"/>
    <mergeCell ref="Q17:S17"/>
    <mergeCell ref="L17:O17"/>
    <mergeCell ref="Y18:AF18"/>
    <mergeCell ref="AG17:AJ17"/>
    <mergeCell ref="Y17:AF17"/>
    <mergeCell ref="W17:X17"/>
    <mergeCell ref="W18:X18"/>
    <mergeCell ref="L18:O18"/>
    <mergeCell ref="F15:G15"/>
    <mergeCell ref="R12:U12"/>
    <mergeCell ref="Q14:S14"/>
    <mergeCell ref="L14:O14"/>
    <mergeCell ref="H15:K15"/>
    <mergeCell ref="H14:K14"/>
    <mergeCell ref="N12:O12"/>
    <mergeCell ref="H13:K13"/>
    <mergeCell ref="I12:M12"/>
    <mergeCell ref="T13:V13"/>
    <mergeCell ref="F12:H12"/>
    <mergeCell ref="F14:G14"/>
    <mergeCell ref="Z7:AA7"/>
    <mergeCell ref="V9:W9"/>
    <mergeCell ref="W13:X13"/>
    <mergeCell ref="Q9:R9"/>
    <mergeCell ref="S9:T9"/>
    <mergeCell ref="Q7:R7"/>
    <mergeCell ref="S7:T7"/>
    <mergeCell ref="V7:W7"/>
    <mergeCell ref="L15:O15"/>
    <mergeCell ref="T14:V14"/>
    <mergeCell ref="Z8:AA8"/>
    <mergeCell ref="X9:AD9"/>
    <mergeCell ref="Y15:AF15"/>
    <mergeCell ref="Q15:S15"/>
    <mergeCell ref="L13:O13"/>
    <mergeCell ref="Y13:AF13"/>
    <mergeCell ref="AA12:AI12"/>
    <mergeCell ref="AG14:AJ14"/>
    <mergeCell ref="B1:AJ1"/>
    <mergeCell ref="B4:D4"/>
    <mergeCell ref="F4:H4"/>
    <mergeCell ref="J4:L4"/>
    <mergeCell ref="N4:P4"/>
    <mergeCell ref="Q4:R4"/>
    <mergeCell ref="S4:W4"/>
    <mergeCell ref="X4:Y4"/>
    <mergeCell ref="Z4:AD4"/>
    <mergeCell ref="AE4:AI4"/>
    <mergeCell ref="X5:Y5"/>
    <mergeCell ref="Z5:AA5"/>
    <mergeCell ref="AC5:AD5"/>
    <mergeCell ref="V5:W5"/>
    <mergeCell ref="Q5:R5"/>
    <mergeCell ref="I6:L6"/>
    <mergeCell ref="Q6:R6"/>
    <mergeCell ref="S5:T5"/>
    <mergeCell ref="V6:W6"/>
    <mergeCell ref="X6:Y6"/>
    <mergeCell ref="Z6:AA6"/>
    <mergeCell ref="AC7:AD7"/>
    <mergeCell ref="Q8:W8"/>
    <mergeCell ref="X8:Y8"/>
    <mergeCell ref="AC6:AD6"/>
    <mergeCell ref="S6:T6"/>
    <mergeCell ref="AC8:AD8"/>
    <mergeCell ref="X7:Y7"/>
    <mergeCell ref="N20:O20"/>
    <mergeCell ref="AA20:AI20"/>
    <mergeCell ref="R20:U20"/>
    <mergeCell ref="W20:Z20"/>
    <mergeCell ref="L21:O21"/>
    <mergeCell ref="Q21:S21"/>
    <mergeCell ref="T21:V21"/>
    <mergeCell ref="C20:D20"/>
    <mergeCell ref="B21:C21"/>
    <mergeCell ref="D21:E21"/>
    <mergeCell ref="F21:G21"/>
    <mergeCell ref="H21:K21"/>
    <mergeCell ref="F20:H20"/>
    <mergeCell ref="I20:M20"/>
    <mergeCell ref="W21:X21"/>
    <mergeCell ref="Y21:AF21"/>
    <mergeCell ref="AG21:AJ21"/>
    <mergeCell ref="B22:C22"/>
    <mergeCell ref="D22:E22"/>
    <mergeCell ref="F22:G22"/>
    <mergeCell ref="H22:K22"/>
    <mergeCell ref="L22:O22"/>
    <mergeCell ref="AG22:AJ22"/>
    <mergeCell ref="W22:X22"/>
    <mergeCell ref="B23:C23"/>
    <mergeCell ref="D23:E23"/>
    <mergeCell ref="F23:G23"/>
    <mergeCell ref="H23:K23"/>
    <mergeCell ref="Y22:AF22"/>
    <mergeCell ref="W23:X23"/>
    <mergeCell ref="Y23:AF23"/>
    <mergeCell ref="AG23:AJ23"/>
    <mergeCell ref="L25:O25"/>
    <mergeCell ref="Q25:S25"/>
    <mergeCell ref="Q22:S22"/>
    <mergeCell ref="T22:V22"/>
    <mergeCell ref="T24:V24"/>
    <mergeCell ref="Q23:S23"/>
    <mergeCell ref="T23:V23"/>
    <mergeCell ref="L24:O24"/>
    <mergeCell ref="Q24:S24"/>
    <mergeCell ref="L23:O23"/>
    <mergeCell ref="B25:C25"/>
    <mergeCell ref="D25:E25"/>
    <mergeCell ref="F25:G25"/>
    <mergeCell ref="H25:K25"/>
    <mergeCell ref="B24:C24"/>
    <mergeCell ref="D24:E24"/>
    <mergeCell ref="F24:G24"/>
    <mergeCell ref="H24:K24"/>
    <mergeCell ref="AG24:AJ24"/>
    <mergeCell ref="T25:V25"/>
    <mergeCell ref="W25:X25"/>
    <mergeCell ref="Y25:AF25"/>
    <mergeCell ref="W24:X24"/>
    <mergeCell ref="Y24:AF24"/>
    <mergeCell ref="AG25:AJ25"/>
    <mergeCell ref="B26:C26"/>
    <mergeCell ref="D26:E26"/>
    <mergeCell ref="F26:G26"/>
    <mergeCell ref="H26:K26"/>
    <mergeCell ref="B29:C29"/>
    <mergeCell ref="D29:E29"/>
    <mergeCell ref="B30:C30"/>
    <mergeCell ref="D30:E30"/>
    <mergeCell ref="C28:D28"/>
    <mergeCell ref="F28:H28"/>
    <mergeCell ref="I28:M28"/>
    <mergeCell ref="N28:O28"/>
    <mergeCell ref="AG26:AJ26"/>
    <mergeCell ref="Q26:S26"/>
    <mergeCell ref="L29:O29"/>
    <mergeCell ref="L30:O30"/>
    <mergeCell ref="L26:O26"/>
    <mergeCell ref="T26:V26"/>
    <mergeCell ref="W26:X26"/>
    <mergeCell ref="Y26:AF26"/>
    <mergeCell ref="F29:G29"/>
    <mergeCell ref="H29:K29"/>
    <mergeCell ref="F30:G30"/>
    <mergeCell ref="H30:K30"/>
    <mergeCell ref="L32:O32"/>
    <mergeCell ref="B31:C31"/>
    <mergeCell ref="D31:E31"/>
    <mergeCell ref="F31:G31"/>
    <mergeCell ref="H31:K31"/>
    <mergeCell ref="L31:O31"/>
    <mergeCell ref="B32:C32"/>
    <mergeCell ref="D32:E32"/>
    <mergeCell ref="F32:G32"/>
    <mergeCell ref="H32:K32"/>
    <mergeCell ref="L33:O33"/>
    <mergeCell ref="B34:C34"/>
    <mergeCell ref="D34:E34"/>
    <mergeCell ref="F34:G34"/>
    <mergeCell ref="H34:K34"/>
    <mergeCell ref="L34:O34"/>
    <mergeCell ref="B33:C33"/>
    <mergeCell ref="D33:E33"/>
    <mergeCell ref="F33:G33"/>
    <mergeCell ref="H33:K33"/>
  </mergeCells>
  <printOptions/>
  <pageMargins left="0.3937007874015748" right="0.2755905511811024" top="0.7086614173228347" bottom="0.4724409448818898" header="0.3937007874015748" footer="0.5511811023622047"/>
  <pageSetup horizontalDpi="600" verticalDpi="600" orientation="portrait" paperSize="9" scale="84" r:id="rId1"/>
  <colBreaks count="1" manualBreakCount="1">
    <brk id="3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S29"/>
  <sheetViews>
    <sheetView view="pageBreakPreview" zoomScale="60" zoomScalePageLayoutView="0" workbookViewId="0" topLeftCell="A1">
      <selection activeCell="AL6" sqref="AL6"/>
    </sheetView>
  </sheetViews>
  <sheetFormatPr defaultColWidth="9.00390625" defaultRowHeight="13.5"/>
  <cols>
    <col min="1" max="1" width="9.00390625" style="4" customWidth="1"/>
    <col min="2" max="2" width="2.25390625" style="4" customWidth="1"/>
    <col min="3" max="3" width="6.375" style="4" customWidth="1"/>
    <col min="4" max="4" width="2.25390625" style="4" customWidth="1"/>
    <col min="5" max="5" width="4.875" style="4" customWidth="1"/>
    <col min="6" max="6" width="3.625" style="6" customWidth="1"/>
    <col min="7" max="7" width="2.375" style="6" customWidth="1"/>
    <col min="8" max="8" width="4.375" style="6" customWidth="1"/>
    <col min="9" max="9" width="5.50390625" style="6" customWidth="1"/>
    <col min="10" max="10" width="4.375" style="6" customWidth="1"/>
    <col min="11" max="11" width="2.875" style="6" customWidth="1"/>
    <col min="12" max="12" width="4.00390625" style="6" customWidth="1"/>
    <col min="13" max="13" width="4.875" style="6" customWidth="1"/>
    <col min="14" max="14" width="4.50390625" style="6" customWidth="1"/>
    <col min="15" max="15" width="3.25390625" style="6" customWidth="1"/>
    <col min="16" max="16" width="4.25390625" style="6" customWidth="1"/>
    <col min="17" max="17" width="3.875" style="4" customWidth="1"/>
    <col min="18" max="18" width="1.4921875" style="4" customWidth="1"/>
    <col min="19" max="19" width="2.625" style="6" customWidth="1"/>
    <col min="20" max="20" width="1.25" style="4" customWidth="1"/>
    <col min="21" max="21" width="2.625" style="8" customWidth="1"/>
    <col min="22" max="22" width="3.375" style="4" customWidth="1"/>
    <col min="23" max="23" width="1.875" style="4" customWidth="1"/>
    <col min="24" max="24" width="3.625" style="4" customWidth="1"/>
    <col min="25" max="25" width="1.4921875" style="4" customWidth="1"/>
    <col min="26" max="27" width="1.75390625" style="4" customWidth="1"/>
    <col min="28" max="28" width="2.625" style="4" customWidth="1"/>
    <col min="29" max="30" width="1.875" style="4" customWidth="1"/>
    <col min="31" max="31" width="3.875" style="4" customWidth="1"/>
    <col min="32" max="32" width="1.37890625" style="4" customWidth="1"/>
    <col min="33" max="33" width="3.75390625" style="4" customWidth="1"/>
    <col min="34" max="34" width="1.25" style="4" customWidth="1"/>
    <col min="35" max="35" width="4.25390625" style="4" customWidth="1"/>
    <col min="36" max="36" width="7.875" style="4" customWidth="1"/>
    <col min="37" max="37" width="12.875" style="4" customWidth="1"/>
    <col min="38" max="38" width="9.00390625" style="4" customWidth="1"/>
    <col min="39" max="39" width="4.625" style="4" customWidth="1"/>
    <col min="40" max="40" width="7.125" style="4" customWidth="1"/>
    <col min="41" max="41" width="12.375" style="4" customWidth="1"/>
    <col min="42" max="42" width="4.75390625" style="4" customWidth="1"/>
    <col min="43" max="47" width="4.375" style="4" customWidth="1"/>
    <col min="48" max="16384" width="9.00390625" style="4" customWidth="1"/>
  </cols>
  <sheetData>
    <row r="1" spans="2:38" ht="46.5" customHeight="1" thickBot="1">
      <c r="B1" s="627" t="s">
        <v>390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194"/>
      <c r="AL1" s="60" t="s">
        <v>58</v>
      </c>
    </row>
    <row r="2" ht="15" customHeight="1" thickBot="1">
      <c r="AL2" s="61">
        <v>1</v>
      </c>
    </row>
    <row r="3" spans="2:3" ht="35.25" customHeight="1" thickBot="1">
      <c r="B3" s="83" t="s">
        <v>79</v>
      </c>
      <c r="C3" s="83"/>
    </row>
    <row r="4" spans="1:40" ht="42.75" customHeight="1" thickBot="1">
      <c r="A4" s="62"/>
      <c r="B4" s="547"/>
      <c r="C4" s="548"/>
      <c r="D4" s="548"/>
      <c r="E4" s="63" t="s">
        <v>59</v>
      </c>
      <c r="F4" s="553" t="str">
        <f>C5</f>
        <v>富山県</v>
      </c>
      <c r="G4" s="553"/>
      <c r="H4" s="580"/>
      <c r="I4" s="59" t="s">
        <v>60</v>
      </c>
      <c r="J4" s="553" t="str">
        <f>C6</f>
        <v>福井県</v>
      </c>
      <c r="K4" s="553"/>
      <c r="L4" s="580"/>
      <c r="M4" s="59" t="s">
        <v>61</v>
      </c>
      <c r="N4" s="553" t="str">
        <f>C7</f>
        <v>長野県</v>
      </c>
      <c r="O4" s="553"/>
      <c r="P4" s="580"/>
      <c r="Q4" s="551" t="s">
        <v>62</v>
      </c>
      <c r="R4" s="552"/>
      <c r="S4" s="553" t="str">
        <f>C8</f>
        <v>新潟県</v>
      </c>
      <c r="T4" s="553"/>
      <c r="U4" s="553"/>
      <c r="V4" s="553"/>
      <c r="W4" s="553"/>
      <c r="X4" s="554">
        <v>5</v>
      </c>
      <c r="Y4" s="555"/>
      <c r="Z4" s="553" t="str">
        <f>C9</f>
        <v>石川県</v>
      </c>
      <c r="AA4" s="553"/>
      <c r="AB4" s="553"/>
      <c r="AC4" s="553"/>
      <c r="AD4" s="545"/>
      <c r="AE4" s="555" t="s">
        <v>63</v>
      </c>
      <c r="AF4" s="555"/>
      <c r="AG4" s="555"/>
      <c r="AH4" s="555"/>
      <c r="AI4" s="546"/>
      <c r="AJ4" s="73" t="s">
        <v>64</v>
      </c>
      <c r="AN4" s="64"/>
    </row>
    <row r="5" spans="1:39" ht="42.75" customHeight="1">
      <c r="A5" s="65">
        <v>2</v>
      </c>
      <c r="B5" s="66" t="s">
        <v>59</v>
      </c>
      <c r="C5" s="631" t="str">
        <f>VLOOKUP(A5,$AM$13:$AN$17,2,0)</f>
        <v>富山県</v>
      </c>
      <c r="D5" s="632"/>
      <c r="E5" s="558"/>
      <c r="F5" s="559"/>
      <c r="G5" s="559"/>
      <c r="H5" s="556"/>
      <c r="I5" s="95" t="str">
        <f>IF(J5="","",IF(E6="○","△",IF(E6="×","×",IF(E6="△","○"))))</f>
        <v>○</v>
      </c>
      <c r="J5" s="96">
        <f>'少年女子内容'!F29</f>
        <v>2</v>
      </c>
      <c r="K5" s="97" t="str">
        <f>IF(AL2=1,"-","")</f>
        <v>-</v>
      </c>
      <c r="L5" s="96">
        <f>'少年女子内容'!I29</f>
        <v>1</v>
      </c>
      <c r="M5" s="98" t="str">
        <f>IF(N5="","",IF(E7="○","△",IF(E7="×","×",IF(E7="△","○"))))</f>
        <v>△</v>
      </c>
      <c r="N5" s="96">
        <f>'少年女子内容'!F23</f>
        <v>1</v>
      </c>
      <c r="O5" s="97" t="str">
        <f>IF(AL2=1,"-","")</f>
        <v>-</v>
      </c>
      <c r="P5" s="96">
        <f>'少年女子内容'!I23</f>
        <v>2</v>
      </c>
      <c r="Q5" s="594" t="str">
        <f>IF(S5="","",IF(E8="○","△",IF(E8="×","×",IF(E8="△","○"))))</f>
        <v>△</v>
      </c>
      <c r="R5" s="595"/>
      <c r="S5" s="595">
        <f>'少年女子内容'!F17</f>
        <v>1</v>
      </c>
      <c r="T5" s="595"/>
      <c r="U5" s="97" t="str">
        <f>IF(AL2=1,"-","")</f>
        <v>-</v>
      </c>
      <c r="V5" s="595">
        <f>'少年女子内容'!I17</f>
        <v>2</v>
      </c>
      <c r="W5" s="595"/>
      <c r="X5" s="594" t="str">
        <f>IF(Z5="","",IF(E9="○","△",IF(E9="×","×",IF(E9="△","○"))))</f>
        <v>△</v>
      </c>
      <c r="Y5" s="595"/>
      <c r="Z5" s="595">
        <f>'少年女子内容'!F11</f>
        <v>0</v>
      </c>
      <c r="AA5" s="595"/>
      <c r="AB5" s="97" t="str">
        <f>IF(AL2=1,"-","")</f>
        <v>-</v>
      </c>
      <c r="AC5" s="595">
        <f>'少年女子内容'!I11</f>
        <v>3</v>
      </c>
      <c r="AD5" s="562"/>
      <c r="AE5" s="100">
        <f>IF(N5="","",COUNTIF(E5:AD5,"○"))</f>
        <v>1</v>
      </c>
      <c r="AF5" s="99" t="s">
        <v>11</v>
      </c>
      <c r="AG5" s="99">
        <f>IF(N5="","",COUNTIF(E5:AD5,"×"))</f>
        <v>0</v>
      </c>
      <c r="AH5" s="99" t="s">
        <v>11</v>
      </c>
      <c r="AI5" s="101">
        <f>IF(N5="","",COUNTIF(E5:AD5,"△"))</f>
        <v>3</v>
      </c>
      <c r="AJ5" s="102">
        <f>IF(AE5="","",RANK(AK5,$AK$5:$AK$9))</f>
        <v>3</v>
      </c>
      <c r="AK5" s="4">
        <f>AE5*100+AG5*10+AI5*1+AL5</f>
        <v>105</v>
      </c>
      <c r="AL5" s="67">
        <v>2</v>
      </c>
      <c r="AM5" s="4" t="s">
        <v>65</v>
      </c>
    </row>
    <row r="6" spans="1:39" ht="42.75" customHeight="1">
      <c r="A6" s="65">
        <v>4</v>
      </c>
      <c r="B6" s="68" t="s">
        <v>66</v>
      </c>
      <c r="C6" s="633" t="str">
        <f>VLOOKUP(A6,$AM$13:$AN$17,2,0)</f>
        <v>福井県</v>
      </c>
      <c r="D6" s="634"/>
      <c r="E6" s="97" t="str">
        <f>IF(F6="","",IF(F6&gt;H6,"○",IF(F6&lt;H6,"△",IF(F6=H6,"×"))))</f>
        <v>△</v>
      </c>
      <c r="F6" s="97">
        <f>IF(L5="","",L5)</f>
        <v>1</v>
      </c>
      <c r="G6" s="97" t="str">
        <f>IF(AL2=1,"-","")</f>
        <v>-</v>
      </c>
      <c r="H6" s="103">
        <f>IF(J5="","",J5)</f>
        <v>2</v>
      </c>
      <c r="I6" s="582"/>
      <c r="J6" s="583"/>
      <c r="K6" s="583"/>
      <c r="L6" s="584"/>
      <c r="M6" s="104" t="str">
        <f>IF(N6="","",IF(I7="○","△",IF(I7="×","×",IF(I7="△","○"))))</f>
        <v>△</v>
      </c>
      <c r="N6" s="105">
        <f>'少年女子内容'!P11</f>
        <v>1</v>
      </c>
      <c r="O6" s="106" t="str">
        <f>IF(AL2=1,"-","")</f>
        <v>-</v>
      </c>
      <c r="P6" s="105">
        <f>'少年女子内容'!S11</f>
        <v>2</v>
      </c>
      <c r="Q6" s="585" t="str">
        <f>IF(S6="","",IF(I8="○","△",IF(I8="×","×",IF(I8="△","○"))))</f>
        <v>○</v>
      </c>
      <c r="R6" s="586"/>
      <c r="S6" s="586">
        <f>'少年女子内容'!P23</f>
        <v>1</v>
      </c>
      <c r="T6" s="586"/>
      <c r="U6" s="106" t="str">
        <f>IF(AL2=1,"-","")</f>
        <v>-</v>
      </c>
      <c r="V6" s="586">
        <f>'少年女子内容'!S23</f>
        <v>0</v>
      </c>
      <c r="W6" s="586"/>
      <c r="X6" s="585" t="str">
        <f>IF(Z6="","",IF(I9="○","△",IF(I9="×","×",IF(I9="△","○"))))</f>
        <v>△</v>
      </c>
      <c r="Y6" s="586"/>
      <c r="Z6" s="586">
        <f>'少年女子内容'!F5</f>
        <v>0</v>
      </c>
      <c r="AA6" s="586"/>
      <c r="AB6" s="97" t="str">
        <f>IF(AL2=1,"-","")</f>
        <v>-</v>
      </c>
      <c r="AC6" s="586">
        <f>'少年女子内容'!I5</f>
        <v>3</v>
      </c>
      <c r="AD6" s="593"/>
      <c r="AE6" s="107">
        <f>IF(N6="","",COUNTIF(E6:AD6,"○"))</f>
        <v>1</v>
      </c>
      <c r="AF6" s="106" t="s">
        <v>11</v>
      </c>
      <c r="AG6" s="106">
        <f>IF(N6="","",COUNTIF(E6:AD6,"×"))</f>
        <v>0</v>
      </c>
      <c r="AH6" s="106" t="s">
        <v>11</v>
      </c>
      <c r="AI6" s="108">
        <f>IF(N6="","",COUNTIF(E6:AD6,"△"))</f>
        <v>3</v>
      </c>
      <c r="AJ6" s="109">
        <f>IF(AE6="","",RANK(AK6,$AK$5:$AK$9))</f>
        <v>4</v>
      </c>
      <c r="AK6" s="4">
        <f>AE6*100+AG6*10+AI6*1+AL6</f>
        <v>104</v>
      </c>
      <c r="AL6" s="67">
        <v>1</v>
      </c>
      <c r="AM6" s="4" t="s">
        <v>67</v>
      </c>
    </row>
    <row r="7" spans="1:39" ht="42.75" customHeight="1">
      <c r="A7" s="65">
        <v>3</v>
      </c>
      <c r="B7" s="68" t="s">
        <v>68</v>
      </c>
      <c r="C7" s="633" t="str">
        <f>VLOOKUP(A7,$AM$13:$AN$17,2,0)</f>
        <v>長野県</v>
      </c>
      <c r="D7" s="634"/>
      <c r="E7" s="110" t="str">
        <f>IF(F7="","",IF(F7&gt;H7,"○",IF(F7&lt;H7,"△",IF(F7=H7,"×"))))</f>
        <v>○</v>
      </c>
      <c r="F7" s="106">
        <f>IF(P5="","",P5)</f>
        <v>2</v>
      </c>
      <c r="G7" s="106" t="str">
        <f>IF(AL2=1,"-","")</f>
        <v>-</v>
      </c>
      <c r="H7" s="106">
        <f>IF(N5="","",N5)</f>
        <v>1</v>
      </c>
      <c r="I7" s="104" t="str">
        <f>IF(J7="","",IF(J7&gt;L7,"○",IF(J7&lt;L7,"△",IF(J7=L7,"×"))))</f>
        <v>○</v>
      </c>
      <c r="J7" s="106">
        <f>IF(P6="","",P6)</f>
        <v>2</v>
      </c>
      <c r="K7" s="106" t="str">
        <f>IF(AL2=1,"-","")</f>
        <v>-</v>
      </c>
      <c r="L7" s="111">
        <f>IF(N6="","",N6)</f>
        <v>1</v>
      </c>
      <c r="M7" s="582"/>
      <c r="N7" s="583"/>
      <c r="O7" s="583"/>
      <c r="P7" s="584"/>
      <c r="Q7" s="585" t="str">
        <f>IF(S7="","",IF(M8="○","△",IF(M8="×","×",IF(M8="△","○"))))</f>
        <v>○</v>
      </c>
      <c r="R7" s="586"/>
      <c r="S7" s="586">
        <f>'少年女子内容'!P5</f>
        <v>2</v>
      </c>
      <c r="T7" s="586"/>
      <c r="U7" s="106" t="str">
        <f>IF(AL2=1,"-","")</f>
        <v>-</v>
      </c>
      <c r="V7" s="586">
        <f>'少年女子内容'!S5</f>
        <v>1</v>
      </c>
      <c r="W7" s="586"/>
      <c r="X7" s="585" t="str">
        <f>IF(Z7="","",IF(M9="○","△",IF(M9="×","×",IF(M9="△","○"))))</f>
        <v>○</v>
      </c>
      <c r="Y7" s="586"/>
      <c r="Z7" s="586">
        <f>'少年女子内容'!P17</f>
        <v>2</v>
      </c>
      <c r="AA7" s="586"/>
      <c r="AB7" s="97" t="str">
        <f>IF(AL2=1,"-","")</f>
        <v>-</v>
      </c>
      <c r="AC7" s="586">
        <f>'少年女子内容'!S17</f>
        <v>1</v>
      </c>
      <c r="AD7" s="593"/>
      <c r="AE7" s="107">
        <f>IF(F7="","",COUNTIF(E7:AD7,"○"))</f>
        <v>4</v>
      </c>
      <c r="AF7" s="106" t="s">
        <v>11</v>
      </c>
      <c r="AG7" s="106">
        <f>IF(F7="","",COUNTIF(E7:AD7,"×"))</f>
        <v>0</v>
      </c>
      <c r="AH7" s="106" t="s">
        <v>11</v>
      </c>
      <c r="AI7" s="108">
        <f>IF(F7="","",COUNTIF(E7:AD7,"△"))</f>
        <v>0</v>
      </c>
      <c r="AJ7" s="109">
        <f>IF(AE7="","",RANK(AK7,$AK$5:$AK$9))</f>
        <v>1</v>
      </c>
      <c r="AK7" s="4">
        <f>AE7*100+AG7*10+AI7*1+AL7</f>
        <v>400</v>
      </c>
      <c r="AL7" s="67"/>
      <c r="AM7" s="4" t="s">
        <v>69</v>
      </c>
    </row>
    <row r="8" spans="1:38" ht="42.75" customHeight="1">
      <c r="A8" s="65">
        <v>5</v>
      </c>
      <c r="B8" s="74" t="s">
        <v>70</v>
      </c>
      <c r="C8" s="633" t="str">
        <f>VLOOKUP(A8,$AM$13:$AN$17,2,0)</f>
        <v>新潟県</v>
      </c>
      <c r="D8" s="634"/>
      <c r="E8" s="112" t="str">
        <f>IF(F8="","",IF(F8&gt;H8,"○",IF(F8&lt;H8,"△",IF(F8=H8,"×"))))</f>
        <v>○</v>
      </c>
      <c r="F8" s="113">
        <f>IF(V5="","",V5)</f>
        <v>2</v>
      </c>
      <c r="G8" s="113" t="str">
        <f>IF(AL2=1,"-","")</f>
        <v>-</v>
      </c>
      <c r="H8" s="113">
        <f>IF(S5="","",S5)</f>
        <v>1</v>
      </c>
      <c r="I8" s="114" t="str">
        <f>IF(J8="","",IF(J8&gt;L8,"○",IF(J8&lt;L8,"△",IF(J8=L8,"×"))))</f>
        <v>△</v>
      </c>
      <c r="J8" s="113">
        <f>IF(V6="","",V6)</f>
        <v>0</v>
      </c>
      <c r="K8" s="113" t="str">
        <f>IF(AL2=1,"-","")</f>
        <v>-</v>
      </c>
      <c r="L8" s="115">
        <f>IF(S6="","",S6)</f>
        <v>1</v>
      </c>
      <c r="M8" s="114" t="str">
        <f>IF(N8="","",IF(N8&gt;P8,"○",IF(N8&lt;P8,"△",IF(N8=P8,"×"))))</f>
        <v>△</v>
      </c>
      <c r="N8" s="113">
        <f>IF(V7="","",V7)</f>
        <v>1</v>
      </c>
      <c r="O8" s="113" t="str">
        <f>IF(AL2=1,"-","")</f>
        <v>-</v>
      </c>
      <c r="P8" s="115">
        <f>IF(S7="","",S7)</f>
        <v>2</v>
      </c>
      <c r="Q8" s="563"/>
      <c r="R8" s="560"/>
      <c r="S8" s="560"/>
      <c r="T8" s="560"/>
      <c r="U8" s="560"/>
      <c r="V8" s="560"/>
      <c r="W8" s="560"/>
      <c r="X8" s="585" t="str">
        <f>IF(Z8="","",IF(Q9="○","△",IF(Q9="×","×",IF(Q9="△","○"))))</f>
        <v>△</v>
      </c>
      <c r="Y8" s="586"/>
      <c r="Z8" s="561">
        <f>'少年女子内容'!P29</f>
        <v>0</v>
      </c>
      <c r="AA8" s="561"/>
      <c r="AB8" s="97" t="str">
        <f>IF(AL2=1,"-","")</f>
        <v>-</v>
      </c>
      <c r="AC8" s="561">
        <f>'少年女子内容'!S29</f>
        <v>3</v>
      </c>
      <c r="AD8" s="557"/>
      <c r="AE8" s="107">
        <f>IF(F8="","",COUNTIF(E8:AD8,"○"))</f>
        <v>1</v>
      </c>
      <c r="AF8" s="106" t="s">
        <v>11</v>
      </c>
      <c r="AG8" s="106">
        <f>IF(F8="","",COUNTIF(E8:AD8,"×"))</f>
        <v>0</v>
      </c>
      <c r="AH8" s="106" t="s">
        <v>11</v>
      </c>
      <c r="AI8" s="108">
        <f>IF(F8="","",COUNTIF(E8:AD8,"△"))</f>
        <v>3</v>
      </c>
      <c r="AJ8" s="109">
        <f>IF(AE8="","",RANK(AK8,$AK$5:$AK$9))</f>
        <v>5</v>
      </c>
      <c r="AK8" s="4">
        <f>AE8*100+AG8*10+AI8*1+AL8</f>
        <v>103</v>
      </c>
      <c r="AL8" s="67"/>
    </row>
    <row r="9" spans="1:38" ht="42.75" customHeight="1" thickBot="1">
      <c r="A9" s="64">
        <v>1</v>
      </c>
      <c r="B9" s="75" t="s">
        <v>71</v>
      </c>
      <c r="C9" s="628" t="str">
        <f>VLOOKUP(A9,$AM$13:$AN$17,2,0)</f>
        <v>石川県</v>
      </c>
      <c r="D9" s="629"/>
      <c r="E9" s="116" t="str">
        <f>IF(F9="","",IF(F9&gt;H9,"○",IF(F9&lt;H9,"△",IF(F9=H9,"×"))))</f>
        <v>○</v>
      </c>
      <c r="F9" s="117">
        <f>IF(AC5="","",AC5)</f>
        <v>3</v>
      </c>
      <c r="G9" s="117" t="str">
        <f>IF(AL2=1,"-","")</f>
        <v>-</v>
      </c>
      <c r="H9" s="117">
        <f>IF(Z5="","",Z5)</f>
        <v>0</v>
      </c>
      <c r="I9" s="118" t="str">
        <f>IF(J9="","",IF(J9&gt;L9,"○",IF(J9&lt;L9,"△",IF(J9=L9,"×"))))</f>
        <v>○</v>
      </c>
      <c r="J9" s="117">
        <f>IF(AC6="","",AC6)</f>
        <v>3</v>
      </c>
      <c r="K9" s="117" t="str">
        <f>IF(AL2=1,"-","")</f>
        <v>-</v>
      </c>
      <c r="L9" s="119">
        <f>IF(Z6="","",Z6)</f>
        <v>0</v>
      </c>
      <c r="M9" s="118" t="str">
        <f>IF(N9="","",IF(N9&gt;P9,"○",IF(N9&lt;P9,"△",IF(N9=P9,"×"))))</f>
        <v>△</v>
      </c>
      <c r="N9" s="117">
        <f>IF(AC7="","",AC7)</f>
        <v>1</v>
      </c>
      <c r="O9" s="117" t="str">
        <f>IF(AL2=1,"-","")</f>
        <v>-</v>
      </c>
      <c r="P9" s="119">
        <f>IF(Z7="","",Z7)</f>
        <v>2</v>
      </c>
      <c r="Q9" s="588" t="str">
        <f>IF(S9="","",IF(S9&gt;V9,"○",IF(S9&lt;V9,"△",IF(S9=V9,"×"))))</f>
        <v>○</v>
      </c>
      <c r="R9" s="589"/>
      <c r="S9" s="589">
        <f>IF(AC8="","",AC8)</f>
        <v>3</v>
      </c>
      <c r="T9" s="589">
        <f>IF(AI7="","",AI7)</f>
        <v>0</v>
      </c>
      <c r="U9" s="117" t="str">
        <f>IF(AL2=1,"-","")</f>
        <v>-</v>
      </c>
      <c r="V9" s="589">
        <f>IF(Z8="","",Z8)</f>
        <v>0</v>
      </c>
      <c r="W9" s="589">
        <f>IF(AG7="","",AG7)</f>
        <v>0</v>
      </c>
      <c r="X9" s="590"/>
      <c r="Y9" s="591"/>
      <c r="Z9" s="591"/>
      <c r="AA9" s="591"/>
      <c r="AB9" s="591"/>
      <c r="AC9" s="591"/>
      <c r="AD9" s="592"/>
      <c r="AE9" s="120">
        <f>IF(F9="","",COUNTIF(E9:AD9,"○"))</f>
        <v>3</v>
      </c>
      <c r="AF9" s="117" t="s">
        <v>11</v>
      </c>
      <c r="AG9" s="117">
        <f>IF(F9="","",COUNTIF(E9:AD9,"×"))</f>
        <v>0</v>
      </c>
      <c r="AH9" s="117" t="s">
        <v>11</v>
      </c>
      <c r="AI9" s="121">
        <f>IF(F9="","",COUNTIF(E9:R9,"△"))</f>
        <v>1</v>
      </c>
      <c r="AJ9" s="122">
        <f>IF(AE9="","",RANK(AK9,$AK$5:$AK$9))</f>
        <v>2</v>
      </c>
      <c r="AK9" s="4">
        <f>AE9*100+AG9*10+AI9*1+AL9</f>
        <v>301</v>
      </c>
      <c r="AL9" s="67"/>
    </row>
    <row r="10" spans="3:36" ht="54.75" customHeight="1">
      <c r="C10" s="630" t="s">
        <v>279</v>
      </c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0"/>
      <c r="R10" s="630"/>
      <c r="S10" s="630"/>
      <c r="T10" s="630"/>
      <c r="U10" s="630"/>
      <c r="V10" s="630"/>
      <c r="W10" s="630"/>
      <c r="X10" s="630"/>
      <c r="Y10" s="630"/>
      <c r="Z10" s="630"/>
      <c r="AA10" s="630"/>
      <c r="AB10" s="630"/>
      <c r="AC10" s="630"/>
      <c r="AD10" s="630"/>
      <c r="AE10" s="630"/>
      <c r="AF10" s="630"/>
      <c r="AG10" s="630"/>
      <c r="AH10" s="630"/>
      <c r="AI10" s="630"/>
      <c r="AJ10" s="630"/>
    </row>
    <row r="12" spans="1:37" ht="40.5" customHeight="1" thickBot="1">
      <c r="A12" s="4" t="s">
        <v>162</v>
      </c>
      <c r="B12" s="193" t="s">
        <v>154</v>
      </c>
      <c r="C12" s="193"/>
      <c r="AK12" s="4" t="s">
        <v>162</v>
      </c>
    </row>
    <row r="13" spans="1:45" ht="28.5" customHeight="1" thickBot="1">
      <c r="A13" s="60">
        <v>1</v>
      </c>
      <c r="B13" s="177" t="s">
        <v>163</v>
      </c>
      <c r="C13" s="595" t="str">
        <f>VLOOKUP(A13,$AM$13:$AP$17,2,0)</f>
        <v>石川県</v>
      </c>
      <c r="D13" s="595"/>
      <c r="E13" s="99" t="s">
        <v>164</v>
      </c>
      <c r="F13" s="595" t="s">
        <v>161</v>
      </c>
      <c r="G13" s="595"/>
      <c r="H13" s="595"/>
      <c r="I13" s="595" t="str">
        <f>VLOOKUP(A13,$AM$13:$AP$17,3,0)</f>
        <v>西村　裕樹</v>
      </c>
      <c r="J13" s="595"/>
      <c r="K13" s="595"/>
      <c r="L13" s="595"/>
      <c r="M13" s="595"/>
      <c r="N13" s="625" t="str">
        <f>VLOOKUP(A13,$AM$13:$AP$17,4,0)</f>
        <v>五段</v>
      </c>
      <c r="O13" s="626"/>
      <c r="P13" s="172"/>
      <c r="Q13" s="176" t="s">
        <v>163</v>
      </c>
      <c r="R13" s="595" t="str">
        <f>VLOOKUP(AK13,$AM$13:$AP$17,2,0)</f>
        <v>富山県</v>
      </c>
      <c r="S13" s="595"/>
      <c r="T13" s="595"/>
      <c r="U13" s="595"/>
      <c r="V13" s="174" t="s">
        <v>164</v>
      </c>
      <c r="W13" s="595" t="s">
        <v>161</v>
      </c>
      <c r="X13" s="595"/>
      <c r="Y13" s="595"/>
      <c r="Z13" s="595"/>
      <c r="AA13" s="595" t="str">
        <f>VLOOKUP(AK13,$AM$13:$AP$17,3,0)</f>
        <v>高岡　稔</v>
      </c>
      <c r="AB13" s="595"/>
      <c r="AC13" s="595"/>
      <c r="AD13" s="595"/>
      <c r="AE13" s="595"/>
      <c r="AF13" s="595"/>
      <c r="AG13" s="595"/>
      <c r="AH13" s="595"/>
      <c r="AI13" s="595"/>
      <c r="AJ13" s="175" t="str">
        <f>VLOOKUP(AK13,$AM$13:$AP$17,4,0)</f>
        <v>六段</v>
      </c>
      <c r="AK13" s="60">
        <v>2</v>
      </c>
      <c r="AM13" s="191">
        <v>1</v>
      </c>
      <c r="AN13" s="191" t="s">
        <v>73</v>
      </c>
      <c r="AO13" s="191" t="s">
        <v>315</v>
      </c>
      <c r="AP13" s="191" t="s">
        <v>192</v>
      </c>
      <c r="AQ13" s="4">
        <v>111</v>
      </c>
      <c r="AR13" s="4">
        <v>112</v>
      </c>
      <c r="AS13" s="4">
        <v>113</v>
      </c>
    </row>
    <row r="14" spans="2:45" ht="28.5" customHeight="1">
      <c r="B14" s="620" t="s">
        <v>155</v>
      </c>
      <c r="C14" s="621"/>
      <c r="D14" s="621" t="s">
        <v>157</v>
      </c>
      <c r="E14" s="621"/>
      <c r="F14" s="621" t="s">
        <v>158</v>
      </c>
      <c r="G14" s="621"/>
      <c r="H14" s="585" t="s">
        <v>159</v>
      </c>
      <c r="I14" s="586"/>
      <c r="J14" s="586"/>
      <c r="K14" s="586"/>
      <c r="L14" s="585" t="s">
        <v>160</v>
      </c>
      <c r="M14" s="586"/>
      <c r="N14" s="586"/>
      <c r="O14" s="624"/>
      <c r="P14" s="172"/>
      <c r="Q14" s="620" t="s">
        <v>155</v>
      </c>
      <c r="R14" s="621"/>
      <c r="S14" s="621"/>
      <c r="T14" s="621" t="s">
        <v>157</v>
      </c>
      <c r="U14" s="621"/>
      <c r="V14" s="621"/>
      <c r="W14" s="621" t="s">
        <v>158</v>
      </c>
      <c r="X14" s="621"/>
      <c r="Y14" s="585" t="s">
        <v>159</v>
      </c>
      <c r="Z14" s="586"/>
      <c r="AA14" s="586"/>
      <c r="AB14" s="586"/>
      <c r="AC14" s="586"/>
      <c r="AD14" s="586"/>
      <c r="AE14" s="586"/>
      <c r="AF14" s="586"/>
      <c r="AG14" s="585" t="s">
        <v>160</v>
      </c>
      <c r="AH14" s="586"/>
      <c r="AI14" s="586"/>
      <c r="AJ14" s="624"/>
      <c r="AM14" s="191">
        <v>2</v>
      </c>
      <c r="AN14" s="191" t="s">
        <v>360</v>
      </c>
      <c r="AO14" s="191" t="s">
        <v>452</v>
      </c>
      <c r="AP14" s="191" t="s">
        <v>453</v>
      </c>
      <c r="AQ14" s="4">
        <v>211</v>
      </c>
      <c r="AR14" s="4">
        <v>212</v>
      </c>
      <c r="AS14" s="4">
        <v>213</v>
      </c>
    </row>
    <row r="15" spans="1:45" ht="28.5" customHeight="1">
      <c r="A15" s="4">
        <f>VLOOKUP(A13,$AM$13:$AS$17,5,0)</f>
        <v>111</v>
      </c>
      <c r="B15" s="620" t="s">
        <v>55</v>
      </c>
      <c r="C15" s="621"/>
      <c r="D15" s="621" t="s">
        <v>165</v>
      </c>
      <c r="E15" s="621"/>
      <c r="F15" s="623" t="str">
        <f>VLOOKUP(A15,'少年女子名簿'!$A$4:$O$48,6,0)</f>
        <v>弐</v>
      </c>
      <c r="G15" s="623"/>
      <c r="H15" s="611" t="str">
        <f>VLOOKUP(A15,'少年女子名簿'!$A$4:$O$48,12,0)</f>
        <v>富山美和</v>
      </c>
      <c r="I15" s="612"/>
      <c r="J15" s="612"/>
      <c r="K15" s="612"/>
      <c r="L15" s="611" t="str">
        <f>VLOOKUP(A15,'少年女子名簿'!$A$4:$O$48,9,0)</f>
        <v>金沢学院東高校</v>
      </c>
      <c r="M15" s="612"/>
      <c r="N15" s="612"/>
      <c r="O15" s="613"/>
      <c r="P15" s="172"/>
      <c r="Q15" s="620" t="s">
        <v>55</v>
      </c>
      <c r="R15" s="621"/>
      <c r="S15" s="621"/>
      <c r="T15" s="621" t="s">
        <v>165</v>
      </c>
      <c r="U15" s="621"/>
      <c r="V15" s="621"/>
      <c r="W15" s="623" t="str">
        <f>VLOOKUP(AK15,'少年女子名簿'!$A$4:$O$48,6,0)</f>
        <v>弐</v>
      </c>
      <c r="X15" s="623"/>
      <c r="Y15" s="611" t="str">
        <f>VLOOKUP(AK15,'少年女子名簿'!$A$4:$O$48,12,0)</f>
        <v>堤下真里安</v>
      </c>
      <c r="Z15" s="612"/>
      <c r="AA15" s="612"/>
      <c r="AB15" s="612"/>
      <c r="AC15" s="612"/>
      <c r="AD15" s="612"/>
      <c r="AE15" s="612"/>
      <c r="AF15" s="612"/>
      <c r="AG15" s="611" t="str">
        <f>VLOOKUP(AK15,'少年女子名簿'!$A$4:$O$48,9,0)</f>
        <v>高岡龍谷高校</v>
      </c>
      <c r="AH15" s="612"/>
      <c r="AI15" s="612"/>
      <c r="AJ15" s="613"/>
      <c r="AK15" s="4">
        <f>VLOOKUP(AK13,$AM$13:$AS$17,5,0)</f>
        <v>211</v>
      </c>
      <c r="AM15" s="191">
        <v>3</v>
      </c>
      <c r="AN15" s="191" t="s">
        <v>76</v>
      </c>
      <c r="AO15" s="191" t="s">
        <v>314</v>
      </c>
      <c r="AP15" s="191" t="s">
        <v>192</v>
      </c>
      <c r="AQ15" s="4">
        <v>311</v>
      </c>
      <c r="AR15" s="4">
        <v>312</v>
      </c>
      <c r="AS15" s="4">
        <v>313</v>
      </c>
    </row>
    <row r="16" spans="1:45" ht="28.5" customHeight="1">
      <c r="A16" s="4">
        <f>VLOOKUP(A13,$AM$13:$AS$17,6,0)</f>
        <v>112</v>
      </c>
      <c r="B16" s="620" t="s">
        <v>54</v>
      </c>
      <c r="C16" s="621"/>
      <c r="D16" s="621" t="s">
        <v>190</v>
      </c>
      <c r="E16" s="621"/>
      <c r="F16" s="611" t="str">
        <f>VLOOKUP(A16,'少年女子名簿'!$A$4:$O$48,6,0)</f>
        <v>弐</v>
      </c>
      <c r="G16" s="622"/>
      <c r="H16" s="611" t="str">
        <f>VLOOKUP(A16,'少年女子名簿'!$A$4:$O$48,12,0)</f>
        <v>橋高朱里</v>
      </c>
      <c r="I16" s="612"/>
      <c r="J16" s="612"/>
      <c r="K16" s="622"/>
      <c r="L16" s="611" t="str">
        <f>VLOOKUP(A16,'少年女子名簿'!$A$4:$O$48,9,0)</f>
        <v>金沢学院東高校</v>
      </c>
      <c r="M16" s="612"/>
      <c r="N16" s="612"/>
      <c r="O16" s="613"/>
      <c r="P16" s="172"/>
      <c r="Q16" s="620" t="s">
        <v>54</v>
      </c>
      <c r="R16" s="621"/>
      <c r="S16" s="621"/>
      <c r="T16" s="621" t="s">
        <v>190</v>
      </c>
      <c r="U16" s="621"/>
      <c r="V16" s="621"/>
      <c r="W16" s="611" t="str">
        <f>VLOOKUP(AK16,'少年女子名簿'!$A$4:$O$48,6,0)</f>
        <v>弐</v>
      </c>
      <c r="X16" s="622"/>
      <c r="Y16" s="611" t="str">
        <f>VLOOKUP(AK16,'少年女子名簿'!$A$4:$O$48,12,0)</f>
        <v>小松史歩</v>
      </c>
      <c r="Z16" s="612"/>
      <c r="AA16" s="612"/>
      <c r="AB16" s="612"/>
      <c r="AC16" s="612"/>
      <c r="AD16" s="612"/>
      <c r="AE16" s="612"/>
      <c r="AF16" s="622"/>
      <c r="AG16" s="611" t="str">
        <f>VLOOKUP(AK16,'少年女子名簿'!$A$4:$O$48,9,0)</f>
        <v>高岡龍谷高校</v>
      </c>
      <c r="AH16" s="612"/>
      <c r="AI16" s="612"/>
      <c r="AJ16" s="613"/>
      <c r="AK16" s="4">
        <f>VLOOKUP(AK13,$AM$13:$AS$17,6,0)</f>
        <v>212</v>
      </c>
      <c r="AM16" s="191">
        <v>4</v>
      </c>
      <c r="AN16" s="191" t="s">
        <v>72</v>
      </c>
      <c r="AO16" s="191" t="s">
        <v>454</v>
      </c>
      <c r="AP16" s="191" t="s">
        <v>191</v>
      </c>
      <c r="AQ16" s="4">
        <v>411</v>
      </c>
      <c r="AR16" s="4">
        <v>412</v>
      </c>
      <c r="AS16" s="4">
        <v>413</v>
      </c>
    </row>
    <row r="17" spans="1:45" ht="28.5" customHeight="1" thickBot="1">
      <c r="A17" s="4">
        <f>VLOOKUP(A13,$AM$13:$AS$17,7,0)</f>
        <v>113</v>
      </c>
      <c r="B17" s="614" t="s">
        <v>53</v>
      </c>
      <c r="C17" s="615"/>
      <c r="D17" s="615" t="s">
        <v>189</v>
      </c>
      <c r="E17" s="615"/>
      <c r="F17" s="616" t="str">
        <f>VLOOKUP(A17,'少年女子名簿'!$A$4:$O$48,6,0)</f>
        <v>初</v>
      </c>
      <c r="G17" s="617"/>
      <c r="H17" s="616" t="str">
        <f>VLOOKUP(A17,'少年女子名簿'!$A$4:$O$48,12,0)</f>
        <v>米田愛理子</v>
      </c>
      <c r="I17" s="618"/>
      <c r="J17" s="618"/>
      <c r="K17" s="617"/>
      <c r="L17" s="616" t="str">
        <f>VLOOKUP(A17,'少年女子名簿'!$A$4:$O$48,9,0)</f>
        <v>津幡高校</v>
      </c>
      <c r="M17" s="618"/>
      <c r="N17" s="618"/>
      <c r="O17" s="619"/>
      <c r="P17" s="172"/>
      <c r="Q17" s="614" t="s">
        <v>53</v>
      </c>
      <c r="R17" s="615"/>
      <c r="S17" s="615"/>
      <c r="T17" s="615" t="s">
        <v>189</v>
      </c>
      <c r="U17" s="615"/>
      <c r="V17" s="615"/>
      <c r="W17" s="616" t="str">
        <f>VLOOKUP(AK17,'少年女子名簿'!$A$4:$O$48,6,0)</f>
        <v>弐</v>
      </c>
      <c r="X17" s="617"/>
      <c r="Y17" s="616" t="str">
        <f>VLOOKUP(AK17,'少年女子名簿'!$A$4:$O$48,12,0)</f>
        <v>上野扇京</v>
      </c>
      <c r="Z17" s="618"/>
      <c r="AA17" s="618"/>
      <c r="AB17" s="618"/>
      <c r="AC17" s="618"/>
      <c r="AD17" s="618"/>
      <c r="AE17" s="618"/>
      <c r="AF17" s="617"/>
      <c r="AG17" s="616" t="str">
        <f>VLOOKUP(AK17,'少年女子名簿'!$A$4:$O$48,9,0)</f>
        <v>高岡龍谷高校</v>
      </c>
      <c r="AH17" s="618"/>
      <c r="AI17" s="618"/>
      <c r="AJ17" s="619"/>
      <c r="AK17" s="4">
        <f>VLOOKUP(AK13,$AM$13:$AS$17,7,0)</f>
        <v>213</v>
      </c>
      <c r="AM17" s="191">
        <v>5</v>
      </c>
      <c r="AN17" s="191" t="s">
        <v>359</v>
      </c>
      <c r="AO17" s="191" t="s">
        <v>313</v>
      </c>
      <c r="AP17" s="191" t="s">
        <v>444</v>
      </c>
      <c r="AQ17" s="4">
        <v>511</v>
      </c>
      <c r="AR17" s="4">
        <v>512</v>
      </c>
      <c r="AS17" s="4">
        <v>513</v>
      </c>
    </row>
    <row r="18" spans="2:36" ht="28.5" customHeight="1" thickBot="1">
      <c r="B18" s="178"/>
      <c r="C18" s="178"/>
      <c r="D18" s="171"/>
      <c r="E18" s="171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1"/>
      <c r="R18" s="171"/>
      <c r="S18" s="172"/>
      <c r="T18" s="171"/>
      <c r="U18" s="173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</row>
    <row r="19" spans="1:45" ht="28.5" customHeight="1" thickBot="1">
      <c r="A19" s="60">
        <v>3</v>
      </c>
      <c r="B19" s="177" t="s">
        <v>163</v>
      </c>
      <c r="C19" s="595" t="str">
        <f>VLOOKUP(A19,$AM$13:$AP$17,2,0)</f>
        <v>長野県</v>
      </c>
      <c r="D19" s="595"/>
      <c r="E19" s="99" t="s">
        <v>164</v>
      </c>
      <c r="F19" s="595" t="s">
        <v>161</v>
      </c>
      <c r="G19" s="595"/>
      <c r="H19" s="595"/>
      <c r="I19" s="595" t="str">
        <f>VLOOKUP(A19,$AM$13:$AP$17,3,0)</f>
        <v>山口　泰志</v>
      </c>
      <c r="J19" s="595"/>
      <c r="K19" s="595"/>
      <c r="L19" s="595"/>
      <c r="M19" s="595"/>
      <c r="N19" s="625" t="str">
        <f>VLOOKUP(A19,$AM$13:$AP$17,4,0)</f>
        <v>五段</v>
      </c>
      <c r="O19" s="626"/>
      <c r="P19" s="172"/>
      <c r="Q19" s="176" t="s">
        <v>163</v>
      </c>
      <c r="R19" s="595" t="str">
        <f>VLOOKUP(AK19,$AM$13:$AP$17,2,0)</f>
        <v>福井県</v>
      </c>
      <c r="S19" s="595"/>
      <c r="T19" s="595"/>
      <c r="U19" s="595"/>
      <c r="V19" s="174" t="s">
        <v>164</v>
      </c>
      <c r="W19" s="595" t="s">
        <v>161</v>
      </c>
      <c r="X19" s="595"/>
      <c r="Y19" s="595"/>
      <c r="Z19" s="595"/>
      <c r="AA19" s="595" t="str">
        <f>VLOOKUP(AK19,$AM$13:$AP$17,3,0)</f>
        <v>榮　修一</v>
      </c>
      <c r="AB19" s="595"/>
      <c r="AC19" s="595"/>
      <c r="AD19" s="595"/>
      <c r="AE19" s="595"/>
      <c r="AF19" s="595"/>
      <c r="AG19" s="595"/>
      <c r="AH19" s="595"/>
      <c r="AI19" s="595"/>
      <c r="AJ19" s="175" t="str">
        <f>VLOOKUP(AK19,$AM$13:$AP$17,4,0)</f>
        <v>七段</v>
      </c>
      <c r="AK19" s="60">
        <v>4</v>
      </c>
      <c r="AM19" s="192"/>
      <c r="AN19" s="192"/>
      <c r="AO19" s="192"/>
      <c r="AP19" s="192"/>
      <c r="AQ19" s="192"/>
      <c r="AR19" s="192"/>
      <c r="AS19" s="192"/>
    </row>
    <row r="20" spans="2:45" ht="28.5" customHeight="1">
      <c r="B20" s="620" t="s">
        <v>155</v>
      </c>
      <c r="C20" s="621"/>
      <c r="D20" s="621" t="s">
        <v>157</v>
      </c>
      <c r="E20" s="621"/>
      <c r="F20" s="621" t="s">
        <v>158</v>
      </c>
      <c r="G20" s="621"/>
      <c r="H20" s="585" t="s">
        <v>159</v>
      </c>
      <c r="I20" s="586"/>
      <c r="J20" s="586"/>
      <c r="K20" s="586"/>
      <c r="L20" s="585" t="s">
        <v>160</v>
      </c>
      <c r="M20" s="586"/>
      <c r="N20" s="586"/>
      <c r="O20" s="624"/>
      <c r="P20" s="172"/>
      <c r="Q20" s="620" t="s">
        <v>155</v>
      </c>
      <c r="R20" s="621"/>
      <c r="S20" s="621"/>
      <c r="T20" s="621" t="s">
        <v>157</v>
      </c>
      <c r="U20" s="621"/>
      <c r="V20" s="621"/>
      <c r="W20" s="621" t="s">
        <v>158</v>
      </c>
      <c r="X20" s="621"/>
      <c r="Y20" s="585" t="s">
        <v>159</v>
      </c>
      <c r="Z20" s="586"/>
      <c r="AA20" s="586"/>
      <c r="AB20" s="586"/>
      <c r="AC20" s="586"/>
      <c r="AD20" s="586"/>
      <c r="AE20" s="586"/>
      <c r="AF20" s="586"/>
      <c r="AG20" s="585" t="s">
        <v>160</v>
      </c>
      <c r="AH20" s="586"/>
      <c r="AI20" s="586"/>
      <c r="AJ20" s="624"/>
      <c r="AM20" s="192"/>
      <c r="AN20" s="192"/>
      <c r="AO20" s="192"/>
      <c r="AP20" s="192"/>
      <c r="AQ20" s="192"/>
      <c r="AR20" s="192"/>
      <c r="AS20" s="192"/>
    </row>
    <row r="21" spans="1:45" ht="28.5" customHeight="1">
      <c r="A21" s="4">
        <f>VLOOKUP(A19,$AM$13:$AS$17,5,0)</f>
        <v>311</v>
      </c>
      <c r="B21" s="620" t="s">
        <v>55</v>
      </c>
      <c r="C21" s="621"/>
      <c r="D21" s="621" t="s">
        <v>165</v>
      </c>
      <c r="E21" s="621"/>
      <c r="F21" s="623" t="str">
        <f>VLOOKUP(A21,'少年女子名簿'!$A$4:$O$48,6,0)</f>
        <v>初</v>
      </c>
      <c r="G21" s="623"/>
      <c r="H21" s="611" t="str">
        <f>VLOOKUP(A21,'少年女子名簿'!$A$4:$O$48,12,0)</f>
        <v>出口クリスタ</v>
      </c>
      <c r="I21" s="612"/>
      <c r="J21" s="612"/>
      <c r="K21" s="612"/>
      <c r="L21" s="611" t="str">
        <f>VLOOKUP(A21,'少年女子名簿'!$A$4:$O$48,9,0)</f>
        <v>松商学園高校</v>
      </c>
      <c r="M21" s="612"/>
      <c r="N21" s="612"/>
      <c r="O21" s="613"/>
      <c r="P21" s="172"/>
      <c r="Q21" s="620" t="s">
        <v>55</v>
      </c>
      <c r="R21" s="621"/>
      <c r="S21" s="621"/>
      <c r="T21" s="621" t="s">
        <v>165</v>
      </c>
      <c r="U21" s="621"/>
      <c r="V21" s="621"/>
      <c r="W21" s="623" t="str">
        <f>VLOOKUP(AK21,'少年女子名簿'!$A$4:$O$48,6,0)</f>
        <v>初</v>
      </c>
      <c r="X21" s="623"/>
      <c r="Y21" s="611" t="str">
        <f>VLOOKUP(AK21,'少年女子名簿'!$A$4:$O$48,12,0)</f>
        <v>宗石茉子</v>
      </c>
      <c r="Z21" s="612"/>
      <c r="AA21" s="612"/>
      <c r="AB21" s="612"/>
      <c r="AC21" s="612"/>
      <c r="AD21" s="612"/>
      <c r="AE21" s="612"/>
      <c r="AF21" s="612"/>
      <c r="AG21" s="611" t="str">
        <f>VLOOKUP(AK21,'少年女子名簿'!$A$4:$O$48,9,0)</f>
        <v>福井工大福井高校</v>
      </c>
      <c r="AH21" s="612"/>
      <c r="AI21" s="612"/>
      <c r="AJ21" s="613"/>
      <c r="AK21" s="4">
        <f>VLOOKUP(AK19,$AM$13:$AS$17,5,0)</f>
        <v>411</v>
      </c>
      <c r="AM21" s="192"/>
      <c r="AN21" s="192"/>
      <c r="AO21" s="192"/>
      <c r="AP21" s="192"/>
      <c r="AQ21" s="192"/>
      <c r="AR21" s="192"/>
      <c r="AS21" s="192"/>
    </row>
    <row r="22" spans="1:45" ht="28.5" customHeight="1">
      <c r="A22" s="4">
        <f>VLOOKUP(A19,$AM$13:$AS$17,6,0)</f>
        <v>312</v>
      </c>
      <c r="B22" s="620" t="s">
        <v>54</v>
      </c>
      <c r="C22" s="621"/>
      <c r="D22" s="621" t="s">
        <v>190</v>
      </c>
      <c r="E22" s="621"/>
      <c r="F22" s="611" t="str">
        <f>VLOOKUP(A22,'少年女子名簿'!$A$4:$O$48,6,0)</f>
        <v>初</v>
      </c>
      <c r="G22" s="622"/>
      <c r="H22" s="611" t="str">
        <f>VLOOKUP(A22,'少年女子名簿'!$A$4:$O$48,12,0)</f>
        <v>津金恵</v>
      </c>
      <c r="I22" s="612"/>
      <c r="J22" s="612"/>
      <c r="K22" s="622"/>
      <c r="L22" s="611" t="str">
        <f>VLOOKUP(A22,'少年女子名簿'!$A$4:$O$48,9,0)</f>
        <v>松商学園高校</v>
      </c>
      <c r="M22" s="612"/>
      <c r="N22" s="612"/>
      <c r="O22" s="613"/>
      <c r="P22" s="172"/>
      <c r="Q22" s="620" t="s">
        <v>54</v>
      </c>
      <c r="R22" s="621"/>
      <c r="S22" s="621"/>
      <c r="T22" s="621" t="s">
        <v>190</v>
      </c>
      <c r="U22" s="621"/>
      <c r="V22" s="621"/>
      <c r="W22" s="611" t="str">
        <f>VLOOKUP(AK22,'少年女子名簿'!$A$4:$O$48,6,0)</f>
        <v>初</v>
      </c>
      <c r="X22" s="622"/>
      <c r="Y22" s="611" t="str">
        <f>VLOOKUP(AK22,'少年女子名簿'!$A$4:$O$48,12,0)</f>
        <v>長谷川奈桜</v>
      </c>
      <c r="Z22" s="612"/>
      <c r="AA22" s="612"/>
      <c r="AB22" s="612"/>
      <c r="AC22" s="612"/>
      <c r="AD22" s="612"/>
      <c r="AE22" s="612"/>
      <c r="AF22" s="622"/>
      <c r="AG22" s="611" t="str">
        <f>VLOOKUP(AK22,'少年女子名簿'!$A$4:$O$48,9,0)</f>
        <v>福井工大福井高校</v>
      </c>
      <c r="AH22" s="612"/>
      <c r="AI22" s="612"/>
      <c r="AJ22" s="613"/>
      <c r="AK22" s="4">
        <f>VLOOKUP(AK19,$AM$13:$AS$17,6,0)</f>
        <v>412</v>
      </c>
      <c r="AM22" s="192"/>
      <c r="AN22" s="192"/>
      <c r="AO22" s="192"/>
      <c r="AP22" s="192"/>
      <c r="AQ22" s="192"/>
      <c r="AR22" s="192"/>
      <c r="AS22" s="192"/>
    </row>
    <row r="23" spans="1:45" ht="28.5" customHeight="1" thickBot="1">
      <c r="A23" s="4">
        <f>VLOOKUP(A19,$AM$13:$AS$17,7,0)</f>
        <v>313</v>
      </c>
      <c r="B23" s="614" t="s">
        <v>53</v>
      </c>
      <c r="C23" s="615"/>
      <c r="D23" s="615" t="s">
        <v>189</v>
      </c>
      <c r="E23" s="615"/>
      <c r="F23" s="616" t="str">
        <f>VLOOKUP(A23,'少年女子名簿'!$A$4:$O$48,6,0)</f>
        <v>初</v>
      </c>
      <c r="G23" s="617"/>
      <c r="H23" s="616" t="str">
        <f>VLOOKUP(A23,'少年女子名簿'!$A$4:$O$48,12,0)</f>
        <v>小池早穂</v>
      </c>
      <c r="I23" s="618"/>
      <c r="J23" s="618"/>
      <c r="K23" s="617"/>
      <c r="L23" s="616" t="str">
        <f>VLOOKUP(A23,'少年女子名簿'!$A$4:$O$48,9,0)</f>
        <v>辰野高校</v>
      </c>
      <c r="M23" s="618"/>
      <c r="N23" s="618"/>
      <c r="O23" s="619"/>
      <c r="P23" s="172"/>
      <c r="Q23" s="614" t="s">
        <v>53</v>
      </c>
      <c r="R23" s="615"/>
      <c r="S23" s="615"/>
      <c r="T23" s="615" t="s">
        <v>189</v>
      </c>
      <c r="U23" s="615"/>
      <c r="V23" s="615"/>
      <c r="W23" s="616" t="str">
        <f>VLOOKUP(AK23,'少年女子名簿'!$A$4:$O$48,6,0)</f>
        <v>初</v>
      </c>
      <c r="X23" s="617"/>
      <c r="Y23" s="616" t="str">
        <f>VLOOKUP(AK23,'少年女子名簿'!$A$4:$O$48,12,0)</f>
        <v>中村伊織</v>
      </c>
      <c r="Z23" s="618"/>
      <c r="AA23" s="618"/>
      <c r="AB23" s="618"/>
      <c r="AC23" s="618"/>
      <c r="AD23" s="618"/>
      <c r="AE23" s="618"/>
      <c r="AF23" s="617"/>
      <c r="AG23" s="616" t="str">
        <f>VLOOKUP(AK23,'少年女子名簿'!$A$4:$O$48,9,0)</f>
        <v>福井工大福井高校</v>
      </c>
      <c r="AH23" s="618"/>
      <c r="AI23" s="618"/>
      <c r="AJ23" s="619"/>
      <c r="AK23" s="4">
        <f>VLOOKUP(AK19,$AM$13:$AS$17,7,0)</f>
        <v>413</v>
      </c>
      <c r="AM23" s="192"/>
      <c r="AN23" s="192"/>
      <c r="AO23" s="192"/>
      <c r="AP23" s="192"/>
      <c r="AQ23" s="192"/>
      <c r="AR23" s="192"/>
      <c r="AS23" s="192"/>
    </row>
    <row r="24" spans="39:45" ht="28.5" customHeight="1" thickBot="1">
      <c r="AM24" s="192"/>
      <c r="AN24" s="192"/>
      <c r="AO24" s="192"/>
      <c r="AP24" s="192"/>
      <c r="AQ24" s="192"/>
      <c r="AR24" s="192"/>
      <c r="AS24" s="192"/>
    </row>
    <row r="25" spans="1:24" ht="28.5" customHeight="1" thickBot="1">
      <c r="A25" s="60">
        <v>5</v>
      </c>
      <c r="B25" s="177" t="s">
        <v>163</v>
      </c>
      <c r="C25" s="595" t="str">
        <f>VLOOKUP(A25,$AM$13:$AP$17,2,0)</f>
        <v>新潟県</v>
      </c>
      <c r="D25" s="595"/>
      <c r="E25" s="99" t="s">
        <v>164</v>
      </c>
      <c r="F25" s="595" t="s">
        <v>161</v>
      </c>
      <c r="G25" s="595"/>
      <c r="H25" s="595"/>
      <c r="I25" s="595" t="str">
        <f>VLOOKUP(A25,$AM$13:$AP$17,3,0)</f>
        <v>山田　美貴</v>
      </c>
      <c r="J25" s="595"/>
      <c r="K25" s="595"/>
      <c r="L25" s="595"/>
      <c r="M25" s="595"/>
      <c r="N25" s="625" t="str">
        <f>VLOOKUP(A25,$AM$13:$AP$17,4,0)</f>
        <v>三段</v>
      </c>
      <c r="O25" s="626"/>
      <c r="P25" s="172"/>
      <c r="R25" s="192"/>
      <c r="S25" s="192"/>
      <c r="T25" s="192"/>
      <c r="U25" s="192"/>
      <c r="V25" s="192"/>
      <c r="W25" s="192"/>
      <c r="X25" s="192"/>
    </row>
    <row r="26" spans="2:24" ht="28.5" customHeight="1">
      <c r="B26" s="620" t="s">
        <v>155</v>
      </c>
      <c r="C26" s="621"/>
      <c r="D26" s="621" t="s">
        <v>157</v>
      </c>
      <c r="E26" s="621"/>
      <c r="F26" s="621" t="s">
        <v>158</v>
      </c>
      <c r="G26" s="621"/>
      <c r="H26" s="585" t="s">
        <v>159</v>
      </c>
      <c r="I26" s="586"/>
      <c r="J26" s="586"/>
      <c r="K26" s="586"/>
      <c r="L26" s="585" t="s">
        <v>160</v>
      </c>
      <c r="M26" s="586"/>
      <c r="N26" s="586"/>
      <c r="O26" s="624"/>
      <c r="P26" s="172"/>
      <c r="R26" s="192"/>
      <c r="S26" s="192"/>
      <c r="T26" s="192"/>
      <c r="U26" s="192"/>
      <c r="V26" s="192"/>
      <c r="W26" s="192"/>
      <c r="X26" s="192"/>
    </row>
    <row r="27" spans="1:24" ht="28.5" customHeight="1">
      <c r="A27" s="4">
        <f>VLOOKUP(A25,$AM$13:$AS$17,5,0)</f>
        <v>511</v>
      </c>
      <c r="B27" s="620" t="s">
        <v>55</v>
      </c>
      <c r="C27" s="621"/>
      <c r="D27" s="621" t="s">
        <v>165</v>
      </c>
      <c r="E27" s="621"/>
      <c r="F27" s="623" t="str">
        <f>VLOOKUP(A27,'少年女子名簿'!$A$4:$O$48,6,0)</f>
        <v>初</v>
      </c>
      <c r="G27" s="623"/>
      <c r="H27" s="611" t="str">
        <f>VLOOKUP(A27,'少年女子名簿'!$A$4:$O$48,12,0)</f>
        <v>柴野亜美</v>
      </c>
      <c r="I27" s="612"/>
      <c r="J27" s="612"/>
      <c r="K27" s="612"/>
      <c r="L27" s="611" t="str">
        <f>VLOOKUP(A27,'少年女子名簿'!$A$4:$O$48,9,0)</f>
        <v>帝京長岡高校</v>
      </c>
      <c r="M27" s="612"/>
      <c r="N27" s="612"/>
      <c r="O27" s="613"/>
      <c r="P27" s="172"/>
      <c r="R27" s="192"/>
      <c r="S27" s="192"/>
      <c r="T27" s="192"/>
      <c r="U27" s="192"/>
      <c r="V27" s="192"/>
      <c r="W27" s="192"/>
      <c r="X27" s="192"/>
    </row>
    <row r="28" spans="1:24" ht="28.5" customHeight="1">
      <c r="A28" s="4">
        <f>VLOOKUP(A25,$AM$13:$AS$17,6,0)</f>
        <v>512</v>
      </c>
      <c r="B28" s="620" t="s">
        <v>54</v>
      </c>
      <c r="C28" s="621"/>
      <c r="D28" s="621" t="s">
        <v>190</v>
      </c>
      <c r="E28" s="621"/>
      <c r="F28" s="611" t="str">
        <f>VLOOKUP(A28,'少年女子名簿'!$A$4:$O$48,6,0)</f>
        <v>初</v>
      </c>
      <c r="G28" s="622"/>
      <c r="H28" s="611" t="str">
        <f>VLOOKUP(A28,'少年女子名簿'!$A$4:$O$48,12,0)</f>
        <v>佐藤恭穂</v>
      </c>
      <c r="I28" s="612"/>
      <c r="J28" s="612"/>
      <c r="K28" s="622"/>
      <c r="L28" s="611" t="str">
        <f>VLOOKUP(A28,'少年女子名簿'!$A$4:$O$48,9,0)</f>
        <v>東京学館新潟高校</v>
      </c>
      <c r="M28" s="612"/>
      <c r="N28" s="612"/>
      <c r="O28" s="613"/>
      <c r="P28" s="172"/>
      <c r="R28" s="192"/>
      <c r="S28" s="192"/>
      <c r="T28" s="192"/>
      <c r="U28" s="192"/>
      <c r="V28" s="192"/>
      <c r="W28" s="192"/>
      <c r="X28" s="192"/>
    </row>
    <row r="29" spans="1:24" ht="28.5" customHeight="1" thickBot="1">
      <c r="A29" s="4">
        <f>VLOOKUP(A25,$AM$13:$AS$17,7,0)</f>
        <v>513</v>
      </c>
      <c r="B29" s="614" t="s">
        <v>53</v>
      </c>
      <c r="C29" s="615"/>
      <c r="D29" s="615" t="s">
        <v>189</v>
      </c>
      <c r="E29" s="615"/>
      <c r="F29" s="616" t="str">
        <f>VLOOKUP(A29,'少年女子名簿'!$A$4:$O$48,6,0)</f>
        <v>初</v>
      </c>
      <c r="G29" s="617"/>
      <c r="H29" s="616" t="str">
        <f>VLOOKUP(A29,'少年女子名簿'!$A$4:$O$48,12,0)</f>
        <v>齋籐瑞穂</v>
      </c>
      <c r="I29" s="618"/>
      <c r="J29" s="618"/>
      <c r="K29" s="617"/>
      <c r="L29" s="616" t="str">
        <f>VLOOKUP(A29,'少年女子名簿'!$A$4:$O$48,9,0)</f>
        <v>新潟第一高校</v>
      </c>
      <c r="M29" s="618"/>
      <c r="N29" s="618"/>
      <c r="O29" s="619"/>
      <c r="P29" s="172"/>
      <c r="R29" s="192"/>
      <c r="S29" s="192"/>
      <c r="T29" s="192"/>
      <c r="U29" s="192"/>
      <c r="V29" s="192"/>
      <c r="W29" s="192"/>
      <c r="X29" s="192"/>
    </row>
  </sheetData>
  <sheetProtection/>
  <protectedRanges>
    <protectedRange sqref="AB9 U8 AC5:AD9 W5:W9 Z5:AA9 X9:Y9 N5:N7 L5 P5:P7 J5" name="勝数_1_1"/>
  </protectedRanges>
  <mergeCells count="163">
    <mergeCell ref="C10:AJ10"/>
    <mergeCell ref="B1:AJ1"/>
    <mergeCell ref="Q4:R4"/>
    <mergeCell ref="S4:W4"/>
    <mergeCell ref="X4:Y4"/>
    <mergeCell ref="Z4:AD4"/>
    <mergeCell ref="B4:D4"/>
    <mergeCell ref="F4:H4"/>
    <mergeCell ref="J4:L4"/>
    <mergeCell ref="N4:P4"/>
    <mergeCell ref="AC7:AD7"/>
    <mergeCell ref="W15:X15"/>
    <mergeCell ref="AE4:AI4"/>
    <mergeCell ref="V7:W7"/>
    <mergeCell ref="X7:Y7"/>
    <mergeCell ref="T15:V15"/>
    <mergeCell ref="Y15:AF15"/>
    <mergeCell ref="AC8:AD8"/>
    <mergeCell ref="Q8:W8"/>
    <mergeCell ref="Q7:R7"/>
    <mergeCell ref="Q9:R9"/>
    <mergeCell ref="S9:T9"/>
    <mergeCell ref="C5:D5"/>
    <mergeCell ref="C6:D6"/>
    <mergeCell ref="C8:D8"/>
    <mergeCell ref="C9:D9"/>
    <mergeCell ref="C7:D7"/>
    <mergeCell ref="M7:P7"/>
    <mergeCell ref="S7:T7"/>
    <mergeCell ref="AC5:AD5"/>
    <mergeCell ref="E5:H5"/>
    <mergeCell ref="S6:T6"/>
    <mergeCell ref="I6:L6"/>
    <mergeCell ref="AC6:AD6"/>
    <mergeCell ref="V5:W5"/>
    <mergeCell ref="X5:Y5"/>
    <mergeCell ref="X6:Y6"/>
    <mergeCell ref="Q5:R5"/>
    <mergeCell ref="Q6:R6"/>
    <mergeCell ref="T16:V16"/>
    <mergeCell ref="W16:X16"/>
    <mergeCell ref="V6:W6"/>
    <mergeCell ref="S5:T5"/>
    <mergeCell ref="Q16:S16"/>
    <mergeCell ref="V9:W9"/>
    <mergeCell ref="R13:U13"/>
    <mergeCell ref="W13:Z13"/>
    <mergeCell ref="Z5:AA5"/>
    <mergeCell ref="X9:AD9"/>
    <mergeCell ref="Z6:AA6"/>
    <mergeCell ref="Z7:AA7"/>
    <mergeCell ref="X8:Y8"/>
    <mergeCell ref="Z8:AA8"/>
    <mergeCell ref="L28:O28"/>
    <mergeCell ref="B29:C29"/>
    <mergeCell ref="D29:E29"/>
    <mergeCell ref="F29:G29"/>
    <mergeCell ref="H29:K29"/>
    <mergeCell ref="L29:O29"/>
    <mergeCell ref="B28:C28"/>
    <mergeCell ref="D28:E28"/>
    <mergeCell ref="F28:G28"/>
    <mergeCell ref="H28:K28"/>
    <mergeCell ref="L26:O26"/>
    <mergeCell ref="B27:C27"/>
    <mergeCell ref="D27:E27"/>
    <mergeCell ref="F27:G27"/>
    <mergeCell ref="H27:K27"/>
    <mergeCell ref="L27:O27"/>
    <mergeCell ref="B26:C26"/>
    <mergeCell ref="D26:E26"/>
    <mergeCell ref="F26:G26"/>
    <mergeCell ref="H26:K26"/>
    <mergeCell ref="Y23:AF23"/>
    <mergeCell ref="AG23:AJ23"/>
    <mergeCell ref="C25:D25"/>
    <mergeCell ref="F25:H25"/>
    <mergeCell ref="I25:M25"/>
    <mergeCell ref="N25:O25"/>
    <mergeCell ref="T23:V23"/>
    <mergeCell ref="W23:X23"/>
    <mergeCell ref="B23:C23"/>
    <mergeCell ref="D23:E23"/>
    <mergeCell ref="F23:G23"/>
    <mergeCell ref="H23:K23"/>
    <mergeCell ref="L23:O23"/>
    <mergeCell ref="Q23:S23"/>
    <mergeCell ref="L22:O22"/>
    <mergeCell ref="Q22:S22"/>
    <mergeCell ref="Y21:AF21"/>
    <mergeCell ref="AG21:AJ21"/>
    <mergeCell ref="T22:V22"/>
    <mergeCell ref="W22:X22"/>
    <mergeCell ref="Y22:AF22"/>
    <mergeCell ref="AG22:AJ22"/>
    <mergeCell ref="B22:C22"/>
    <mergeCell ref="D22:E22"/>
    <mergeCell ref="F22:G22"/>
    <mergeCell ref="H22:K22"/>
    <mergeCell ref="W21:X21"/>
    <mergeCell ref="L21:O21"/>
    <mergeCell ref="Q21:S21"/>
    <mergeCell ref="L20:O20"/>
    <mergeCell ref="Q20:S20"/>
    <mergeCell ref="Y17:AF17"/>
    <mergeCell ref="B20:C20"/>
    <mergeCell ref="D20:E20"/>
    <mergeCell ref="B21:C21"/>
    <mergeCell ref="D21:E21"/>
    <mergeCell ref="F21:G21"/>
    <mergeCell ref="H21:K21"/>
    <mergeCell ref="T20:V20"/>
    <mergeCell ref="W20:X20"/>
    <mergeCell ref="T21:V21"/>
    <mergeCell ref="Y20:AF20"/>
    <mergeCell ref="AG20:AJ20"/>
    <mergeCell ref="AA19:AI19"/>
    <mergeCell ref="F16:G16"/>
    <mergeCell ref="F20:G20"/>
    <mergeCell ref="H20:K20"/>
    <mergeCell ref="W19:Z19"/>
    <mergeCell ref="Q17:S17"/>
    <mergeCell ref="T17:V17"/>
    <mergeCell ref="F17:G17"/>
    <mergeCell ref="AA13:AI13"/>
    <mergeCell ref="Q15:S15"/>
    <mergeCell ref="L15:O15"/>
    <mergeCell ref="AG14:AJ14"/>
    <mergeCell ref="AG15:AJ15"/>
    <mergeCell ref="W14:X14"/>
    <mergeCell ref="Q14:S14"/>
    <mergeCell ref="T14:V14"/>
    <mergeCell ref="Y14:AF14"/>
    <mergeCell ref="R19:U19"/>
    <mergeCell ref="AG17:AJ17"/>
    <mergeCell ref="N19:O19"/>
    <mergeCell ref="AG16:AJ16"/>
    <mergeCell ref="L17:O17"/>
    <mergeCell ref="L16:O16"/>
    <mergeCell ref="Y16:AF16"/>
    <mergeCell ref="I19:M19"/>
    <mergeCell ref="H17:K17"/>
    <mergeCell ref="W17:X17"/>
    <mergeCell ref="C13:D13"/>
    <mergeCell ref="I13:M13"/>
    <mergeCell ref="F13:H13"/>
    <mergeCell ref="F14:G14"/>
    <mergeCell ref="L14:O14"/>
    <mergeCell ref="N13:O13"/>
    <mergeCell ref="H14:K14"/>
    <mergeCell ref="C19:D19"/>
    <mergeCell ref="B16:C16"/>
    <mergeCell ref="B14:C14"/>
    <mergeCell ref="D14:E14"/>
    <mergeCell ref="B15:C15"/>
    <mergeCell ref="D15:E15"/>
    <mergeCell ref="D16:E16"/>
    <mergeCell ref="H16:K16"/>
    <mergeCell ref="F19:H19"/>
    <mergeCell ref="B17:C17"/>
    <mergeCell ref="D17:E17"/>
    <mergeCell ref="F15:G15"/>
    <mergeCell ref="H15:K15"/>
  </mergeCells>
  <printOptions/>
  <pageMargins left="0.4330708661417323" right="0.31496062992125984" top="0.89" bottom="0.3937007874015748" header="0.5118110236220472" footer="0.3937007874015748"/>
  <pageSetup horizontalDpi="600" verticalDpi="600" orientation="portrait" paperSize="9" scale="84" r:id="rId1"/>
  <colBreaks count="1" manualBreakCount="1">
    <brk id="3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AS29"/>
  <sheetViews>
    <sheetView tabSelected="1" view="pageBreakPreview" zoomScale="60" zoomScaleNormal="60" zoomScalePageLayoutView="0" workbookViewId="0" topLeftCell="A1">
      <selection activeCell="A10" sqref="A10"/>
    </sheetView>
  </sheetViews>
  <sheetFormatPr defaultColWidth="9.00390625" defaultRowHeight="13.5"/>
  <cols>
    <col min="1" max="1" width="9.00390625" style="4" customWidth="1"/>
    <col min="2" max="2" width="2.75390625" style="4" customWidth="1"/>
    <col min="3" max="3" width="5.50390625" style="4" customWidth="1"/>
    <col min="4" max="4" width="3.00390625" style="4" customWidth="1"/>
    <col min="5" max="5" width="3.875" style="4" customWidth="1"/>
    <col min="6" max="6" width="3.625" style="6" customWidth="1"/>
    <col min="7" max="7" width="2.50390625" style="6" customWidth="1"/>
    <col min="8" max="8" width="4.375" style="6" customWidth="1"/>
    <col min="9" max="9" width="5.50390625" style="6" customWidth="1"/>
    <col min="10" max="10" width="5.00390625" style="6" customWidth="1"/>
    <col min="11" max="11" width="2.875" style="6" customWidth="1"/>
    <col min="12" max="12" width="4.00390625" style="6" customWidth="1"/>
    <col min="13" max="13" width="4.875" style="6" customWidth="1"/>
    <col min="14" max="14" width="3.875" style="6" customWidth="1"/>
    <col min="15" max="15" width="3.25390625" style="6" customWidth="1"/>
    <col min="16" max="16" width="3.875" style="6" customWidth="1"/>
    <col min="17" max="17" width="2.625" style="4" customWidth="1"/>
    <col min="18" max="18" width="1.4921875" style="4" customWidth="1"/>
    <col min="19" max="19" width="2.875" style="6" customWidth="1"/>
    <col min="20" max="20" width="1.25" style="4" customWidth="1"/>
    <col min="21" max="21" width="2.625" style="8" customWidth="1"/>
    <col min="22" max="22" width="2.50390625" style="4" customWidth="1"/>
    <col min="23" max="23" width="1.875" style="4" customWidth="1"/>
    <col min="24" max="24" width="3.625" style="4" customWidth="1"/>
    <col min="25" max="25" width="1.4921875" style="4" customWidth="1"/>
    <col min="26" max="27" width="1.75390625" style="4" customWidth="1"/>
    <col min="28" max="28" width="2.625" style="4" customWidth="1"/>
    <col min="29" max="29" width="2.50390625" style="4" customWidth="1"/>
    <col min="30" max="30" width="1.875" style="4" customWidth="1"/>
    <col min="31" max="31" width="3.875" style="4" customWidth="1"/>
    <col min="32" max="32" width="1.37890625" style="4" customWidth="1"/>
    <col min="33" max="33" width="3.75390625" style="4" customWidth="1"/>
    <col min="34" max="34" width="1.25" style="4" customWidth="1"/>
    <col min="35" max="35" width="4.25390625" style="4" customWidth="1"/>
    <col min="36" max="36" width="7.625" style="4" customWidth="1"/>
    <col min="37" max="37" width="12.875" style="4" customWidth="1"/>
    <col min="38" max="38" width="9.00390625" style="4" customWidth="1"/>
    <col min="39" max="39" width="3.75390625" style="4" customWidth="1"/>
    <col min="40" max="40" width="7.625" style="4" customWidth="1"/>
    <col min="41" max="41" width="12.75390625" style="4" customWidth="1"/>
    <col min="42" max="42" width="4.75390625" style="4" customWidth="1"/>
    <col min="43" max="45" width="5.25390625" style="4" customWidth="1"/>
    <col min="46" max="16384" width="9.00390625" style="4" customWidth="1"/>
  </cols>
  <sheetData>
    <row r="1" spans="2:38" ht="46.5" customHeight="1" thickBot="1">
      <c r="B1" s="627" t="s">
        <v>390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194"/>
      <c r="AL1" s="60" t="s">
        <v>58</v>
      </c>
    </row>
    <row r="2" ht="15" customHeight="1" thickBot="1">
      <c r="AL2" s="61">
        <v>1</v>
      </c>
    </row>
    <row r="3" spans="2:3" ht="42.75" customHeight="1" thickBot="1">
      <c r="B3" s="83" t="s">
        <v>80</v>
      </c>
      <c r="C3" s="83"/>
    </row>
    <row r="4" spans="1:40" ht="42.75" customHeight="1" thickBot="1">
      <c r="A4" s="62"/>
      <c r="B4" s="547"/>
      <c r="C4" s="548"/>
      <c r="D4" s="548"/>
      <c r="E4" s="63" t="s">
        <v>59</v>
      </c>
      <c r="F4" s="553" t="str">
        <f>C5</f>
        <v>富山県</v>
      </c>
      <c r="G4" s="553"/>
      <c r="H4" s="580"/>
      <c r="I4" s="59" t="s">
        <v>60</v>
      </c>
      <c r="J4" s="553" t="str">
        <f>C6</f>
        <v>長野県</v>
      </c>
      <c r="K4" s="553"/>
      <c r="L4" s="580"/>
      <c r="M4" s="59" t="s">
        <v>61</v>
      </c>
      <c r="N4" s="553" t="str">
        <f>C7</f>
        <v>福井県</v>
      </c>
      <c r="O4" s="553"/>
      <c r="P4" s="580"/>
      <c r="Q4" s="551" t="s">
        <v>62</v>
      </c>
      <c r="R4" s="552"/>
      <c r="S4" s="553" t="str">
        <f>C8</f>
        <v>新潟県</v>
      </c>
      <c r="T4" s="553"/>
      <c r="U4" s="553"/>
      <c r="V4" s="553"/>
      <c r="W4" s="553"/>
      <c r="X4" s="554">
        <v>5</v>
      </c>
      <c r="Y4" s="555"/>
      <c r="Z4" s="553" t="str">
        <f>C9</f>
        <v>石川県</v>
      </c>
      <c r="AA4" s="553"/>
      <c r="AB4" s="553"/>
      <c r="AC4" s="553"/>
      <c r="AD4" s="545"/>
      <c r="AE4" s="555" t="s">
        <v>63</v>
      </c>
      <c r="AF4" s="555"/>
      <c r="AG4" s="555"/>
      <c r="AH4" s="555"/>
      <c r="AI4" s="546"/>
      <c r="AJ4" s="73" t="s">
        <v>64</v>
      </c>
      <c r="AN4" s="64"/>
    </row>
    <row r="5" spans="1:39" ht="42.75" customHeight="1">
      <c r="A5" s="65">
        <v>2</v>
      </c>
      <c r="B5" s="66" t="s">
        <v>59</v>
      </c>
      <c r="C5" s="631" t="str">
        <f>VLOOKUP(A5,$AM$13:$AN$17,2,0)</f>
        <v>富山県</v>
      </c>
      <c r="D5" s="632"/>
      <c r="E5" s="558"/>
      <c r="F5" s="559"/>
      <c r="G5" s="559"/>
      <c r="H5" s="556"/>
      <c r="I5" s="95" t="str">
        <f>IF(J5="","",IF(E6="○","△",IF(E6="×","×",IF(E6="△","○"))))</f>
        <v>×</v>
      </c>
      <c r="J5" s="96">
        <f>'成年女子内容'!F29</f>
        <v>1</v>
      </c>
      <c r="K5" s="97" t="str">
        <f>IF(AL2=1,"-","")</f>
        <v>-</v>
      </c>
      <c r="L5" s="96">
        <f>'成年女子内容'!I29</f>
        <v>1</v>
      </c>
      <c r="M5" s="98" t="str">
        <f>IF(N5="","",IF(E7="○","△",IF(E7="×","×",IF(E7="△","○"))))</f>
        <v>○</v>
      </c>
      <c r="N5" s="96">
        <f>'成年女子内容'!F23</f>
        <v>3</v>
      </c>
      <c r="O5" s="97" t="str">
        <f>IF(AL2=1,"-","")</f>
        <v>-</v>
      </c>
      <c r="P5" s="96">
        <f>'成年女子内容'!I23</f>
        <v>0</v>
      </c>
      <c r="Q5" s="594" t="str">
        <f>IF(S5="","",IF(E8="○","△",IF(E8="×","×",IF(E8="△","○"))))</f>
        <v>○</v>
      </c>
      <c r="R5" s="595"/>
      <c r="S5" s="595">
        <f>'成年女子内容'!F17</f>
        <v>1</v>
      </c>
      <c r="T5" s="595"/>
      <c r="U5" s="97" t="str">
        <f>IF(AL2=1,"-","")</f>
        <v>-</v>
      </c>
      <c r="V5" s="595">
        <f>'成年女子内容'!I17</f>
        <v>0</v>
      </c>
      <c r="W5" s="595"/>
      <c r="X5" s="594" t="str">
        <f>IF(Z5="","",IF(E9="○","△",IF(E9="×","×",IF(E9="△","○"))))</f>
        <v>×</v>
      </c>
      <c r="Y5" s="595"/>
      <c r="Z5" s="595">
        <f>'成年女子内容'!F11</f>
        <v>1</v>
      </c>
      <c r="AA5" s="595"/>
      <c r="AB5" s="97" t="str">
        <f>IF(AL2=1,"-","")</f>
        <v>-</v>
      </c>
      <c r="AC5" s="595">
        <f>'成年女子内容'!I11</f>
        <v>1</v>
      </c>
      <c r="AD5" s="562"/>
      <c r="AE5" s="100">
        <f>IF(N5="","",COUNTIF(E5:AD5,"○"))</f>
        <v>2</v>
      </c>
      <c r="AF5" s="99" t="s">
        <v>11</v>
      </c>
      <c r="AG5" s="99">
        <f>IF(N5="","",COUNTIF(E5:AD5,"×"))</f>
        <v>2</v>
      </c>
      <c r="AH5" s="99" t="s">
        <v>11</v>
      </c>
      <c r="AI5" s="101">
        <f>IF(N5="","",COUNTIF(E5:AD5,"△"))</f>
        <v>0</v>
      </c>
      <c r="AJ5" s="102">
        <f>IF(AE5="","",RANK(AK5,$AK$5:$AK$9))</f>
        <v>2</v>
      </c>
      <c r="AK5" s="4">
        <f>AE5*100+AG5*10+AI5*1+AL5</f>
        <v>220</v>
      </c>
      <c r="AL5" s="67"/>
      <c r="AM5" s="4" t="s">
        <v>65</v>
      </c>
    </row>
    <row r="6" spans="1:39" ht="42.75" customHeight="1">
      <c r="A6" s="65">
        <v>3</v>
      </c>
      <c r="B6" s="68" t="s">
        <v>66</v>
      </c>
      <c r="C6" s="633" t="str">
        <f>VLOOKUP(A6,$AM$13:$AN$17,2,0)</f>
        <v>長野県</v>
      </c>
      <c r="D6" s="634"/>
      <c r="E6" s="97" t="str">
        <f>IF(F6="","",IF(F6&gt;H6,"○",IF(F6&lt;H6,"△",IF(F6=H6,"×"))))</f>
        <v>×</v>
      </c>
      <c r="F6" s="97">
        <f>IF(L5="","",L5)</f>
        <v>1</v>
      </c>
      <c r="G6" s="97" t="str">
        <f>IF(AL2=1,"-","")</f>
        <v>-</v>
      </c>
      <c r="H6" s="103">
        <f>IF(J5="","",J5)</f>
        <v>1</v>
      </c>
      <c r="I6" s="582"/>
      <c r="J6" s="583"/>
      <c r="K6" s="583"/>
      <c r="L6" s="584"/>
      <c r="M6" s="104" t="str">
        <f>IF(N6="","",IF(I7="○","△",IF(I7="×","×",IF(I7="△","○"))))</f>
        <v>○</v>
      </c>
      <c r="N6" s="105">
        <f>'成年女子内容'!P11</f>
        <v>3</v>
      </c>
      <c r="O6" s="106" t="str">
        <f>IF(AL2=1,"-","")</f>
        <v>-</v>
      </c>
      <c r="P6" s="105">
        <f>'成年女子内容'!S11</f>
        <v>0</v>
      </c>
      <c r="Q6" s="585" t="str">
        <f>IF(S6="","",IF(I8="○","△",IF(I8="×","×",IF(I8="△","○"))))</f>
        <v>△</v>
      </c>
      <c r="R6" s="586"/>
      <c r="S6" s="586">
        <f>'成年女子内容'!P23</f>
        <v>0</v>
      </c>
      <c r="T6" s="586"/>
      <c r="U6" s="106" t="str">
        <f>IF(AL2=1,"-","")</f>
        <v>-</v>
      </c>
      <c r="V6" s="586">
        <f>'成年女子内容'!S23</f>
        <v>3</v>
      </c>
      <c r="W6" s="586"/>
      <c r="X6" s="585" t="str">
        <f>IF(Z6="","",IF(I9="○","△",IF(I9="×","×",IF(I9="△","○"))))</f>
        <v>△</v>
      </c>
      <c r="Y6" s="586"/>
      <c r="Z6" s="586">
        <f>'成年女子内容'!F5</f>
        <v>0</v>
      </c>
      <c r="AA6" s="586"/>
      <c r="AB6" s="97" t="str">
        <f>IF(AL2=1,"-","")</f>
        <v>-</v>
      </c>
      <c r="AC6" s="586">
        <f>'成年女子内容'!I5</f>
        <v>2</v>
      </c>
      <c r="AD6" s="593"/>
      <c r="AE6" s="107">
        <f>IF(N6="","",COUNTIF(E6:AD6,"○"))</f>
        <v>1</v>
      </c>
      <c r="AF6" s="106" t="s">
        <v>11</v>
      </c>
      <c r="AG6" s="106">
        <f>IF(N6="","",COUNTIF(E6:AD6,"×"))</f>
        <v>1</v>
      </c>
      <c r="AH6" s="106" t="s">
        <v>11</v>
      </c>
      <c r="AI6" s="108">
        <f>IF(N6="","",COUNTIF(E6:AD6,"△"))</f>
        <v>2</v>
      </c>
      <c r="AJ6" s="109">
        <f>IF(AE6="","",RANK(AK6,$AK$5:$AK$9))</f>
        <v>4</v>
      </c>
      <c r="AK6" s="4">
        <f>AE6*100+AG6*10+AI6*1+AL6</f>
        <v>112</v>
      </c>
      <c r="AL6" s="67"/>
      <c r="AM6" s="4" t="s">
        <v>67</v>
      </c>
    </row>
    <row r="7" spans="1:39" ht="42.75" customHeight="1">
      <c r="A7" s="65">
        <v>4</v>
      </c>
      <c r="B7" s="68" t="s">
        <v>68</v>
      </c>
      <c r="C7" s="633" t="str">
        <f>VLOOKUP(A7,$AM$13:$AN$17,2,0)</f>
        <v>福井県</v>
      </c>
      <c r="D7" s="634"/>
      <c r="E7" s="110" t="str">
        <f>IF(F7="","",IF(F7&gt;H7,"○",IF(F7&lt;H7,"△",IF(F7=H7,"×"))))</f>
        <v>△</v>
      </c>
      <c r="F7" s="106">
        <f>IF(P5="","",P5)</f>
        <v>0</v>
      </c>
      <c r="G7" s="106" t="str">
        <f>IF(AL2=1,"-","")</f>
        <v>-</v>
      </c>
      <c r="H7" s="106">
        <f>IF(N5="","",N5)</f>
        <v>3</v>
      </c>
      <c r="I7" s="104" t="str">
        <f>IF(J7="","",IF(J7&gt;L7,"○",IF(J7&lt;L7,"△",IF(J7=L7,"×"))))</f>
        <v>△</v>
      </c>
      <c r="J7" s="106">
        <f>IF(P6="","",P6)</f>
        <v>0</v>
      </c>
      <c r="K7" s="106" t="str">
        <f>IF(AL2=1,"-","")</f>
        <v>-</v>
      </c>
      <c r="L7" s="111">
        <f>IF(N6="","",N6)</f>
        <v>3</v>
      </c>
      <c r="M7" s="582"/>
      <c r="N7" s="583"/>
      <c r="O7" s="583"/>
      <c r="P7" s="584"/>
      <c r="Q7" s="585" t="str">
        <f>IF(S7="","",IF(M8="○","△",IF(M8="×","×",IF(M8="△","○"))))</f>
        <v>△</v>
      </c>
      <c r="R7" s="586"/>
      <c r="S7" s="586">
        <f>'成年女子内容'!P5</f>
        <v>0</v>
      </c>
      <c r="T7" s="586"/>
      <c r="U7" s="106" t="str">
        <f>IF(AL2=1,"-","")</f>
        <v>-</v>
      </c>
      <c r="V7" s="586">
        <f>'成年女子内容'!S5</f>
        <v>3</v>
      </c>
      <c r="W7" s="586"/>
      <c r="X7" s="585" t="str">
        <f>IF(Z7="","",IF(M9="○","△",IF(M9="×","×",IF(M9="△","○"))))</f>
        <v>△</v>
      </c>
      <c r="Y7" s="586"/>
      <c r="Z7" s="586">
        <f>'成年女子内容'!P17</f>
        <v>0</v>
      </c>
      <c r="AA7" s="586"/>
      <c r="AB7" s="97" t="str">
        <f>IF(AL2=1,"-","")</f>
        <v>-</v>
      </c>
      <c r="AC7" s="586">
        <f>'成年女子内容'!S17</f>
        <v>3</v>
      </c>
      <c r="AD7" s="593"/>
      <c r="AE7" s="107">
        <f>IF(F7="","",COUNTIF(E7:AD7,"○"))</f>
        <v>0</v>
      </c>
      <c r="AF7" s="106" t="s">
        <v>11</v>
      </c>
      <c r="AG7" s="106">
        <f>IF(F7="","",COUNTIF(E7:AD7,"×"))</f>
        <v>0</v>
      </c>
      <c r="AH7" s="106" t="s">
        <v>11</v>
      </c>
      <c r="AI7" s="108">
        <f>IF(F7="","",COUNTIF(E7:AD7,"△"))</f>
        <v>4</v>
      </c>
      <c r="AJ7" s="109">
        <f>IF(AE7="","",RANK(AK7,$AK$5:$AK$9))</f>
        <v>5</v>
      </c>
      <c r="AK7" s="4">
        <f>AE7*100+AG7*10+AI7*1+AL7</f>
        <v>4</v>
      </c>
      <c r="AL7" s="67"/>
      <c r="AM7" s="4" t="s">
        <v>69</v>
      </c>
    </row>
    <row r="8" spans="1:38" ht="42.75" customHeight="1">
      <c r="A8" s="65">
        <v>5</v>
      </c>
      <c r="B8" s="74" t="s">
        <v>70</v>
      </c>
      <c r="C8" s="633" t="str">
        <f>VLOOKUP(A8,$AM$13:$AN$17,2,0)</f>
        <v>新潟県</v>
      </c>
      <c r="D8" s="634"/>
      <c r="E8" s="112" t="str">
        <f>IF(F8="","",IF(F8&gt;H8,"○",IF(F8&lt;H8,"△",IF(F8=H8,"×"))))</f>
        <v>△</v>
      </c>
      <c r="F8" s="113">
        <f>IF(V5="","",V5)</f>
        <v>0</v>
      </c>
      <c r="G8" s="113" t="str">
        <f>IF(AL2=1,"-","")</f>
        <v>-</v>
      </c>
      <c r="H8" s="113">
        <f>IF(S5="","",S5)</f>
        <v>1</v>
      </c>
      <c r="I8" s="114" t="str">
        <f>IF(J8="","",IF(J8&gt;L8,"○",IF(J8&lt;L8,"△",IF(J8=L8,"×"))))</f>
        <v>○</v>
      </c>
      <c r="J8" s="113">
        <f>IF(V6="","",V6)</f>
        <v>3</v>
      </c>
      <c r="K8" s="113" t="str">
        <f>IF(AL2=1,"-","")</f>
        <v>-</v>
      </c>
      <c r="L8" s="115">
        <f>IF(S6="","",S6)</f>
        <v>0</v>
      </c>
      <c r="M8" s="114" t="str">
        <f>IF(N8="","",IF(N8&gt;P8,"○",IF(N8&lt;P8,"△",IF(N8=P8,"×"))))</f>
        <v>○</v>
      </c>
      <c r="N8" s="113">
        <f>IF(V7="","",V7)</f>
        <v>3</v>
      </c>
      <c r="O8" s="113" t="str">
        <f>IF(AL2=1,"-","")</f>
        <v>-</v>
      </c>
      <c r="P8" s="115">
        <f>IF(S7="","",S7)</f>
        <v>0</v>
      </c>
      <c r="Q8" s="563"/>
      <c r="R8" s="560"/>
      <c r="S8" s="560"/>
      <c r="T8" s="560"/>
      <c r="U8" s="560"/>
      <c r="V8" s="560"/>
      <c r="W8" s="560"/>
      <c r="X8" s="585" t="str">
        <f>IF(Z8="","",IF(Q9="○","△",IF(Q9="×","×",IF(Q9="△","○"))))</f>
        <v>△</v>
      </c>
      <c r="Y8" s="586"/>
      <c r="Z8" s="561">
        <f>'成年女子内容'!P29</f>
        <v>0</v>
      </c>
      <c r="AA8" s="561"/>
      <c r="AB8" s="97" t="str">
        <f>IF(AL2=1,"-","")</f>
        <v>-</v>
      </c>
      <c r="AC8" s="561">
        <f>'成年女子内容'!S29</f>
        <v>2</v>
      </c>
      <c r="AD8" s="557"/>
      <c r="AE8" s="107">
        <f>IF(F8="","",COUNTIF(E8:AD8,"○"))</f>
        <v>2</v>
      </c>
      <c r="AF8" s="106" t="s">
        <v>11</v>
      </c>
      <c r="AG8" s="106">
        <f>IF(F8="","",COUNTIF(E8:AD8,"×"))</f>
        <v>0</v>
      </c>
      <c r="AH8" s="106" t="s">
        <v>11</v>
      </c>
      <c r="AI8" s="108">
        <f>IF(F8="","",COUNTIF(E8:AD8,"△"))</f>
        <v>2</v>
      </c>
      <c r="AJ8" s="109">
        <f>IF(AE8="","",RANK(AK8,$AK$5:$AK$9))</f>
        <v>3</v>
      </c>
      <c r="AK8" s="4">
        <f>AE8*100+AG8*10+AI8*1+AL8</f>
        <v>202</v>
      </c>
      <c r="AL8" s="67"/>
    </row>
    <row r="9" spans="1:38" ht="42.75" customHeight="1" thickBot="1">
      <c r="A9" s="64">
        <v>1</v>
      </c>
      <c r="B9" s="75" t="s">
        <v>71</v>
      </c>
      <c r="C9" s="628" t="str">
        <f>VLOOKUP(A9,$AM$13:$AN$17,2,0)</f>
        <v>石川県</v>
      </c>
      <c r="D9" s="629"/>
      <c r="E9" s="116" t="str">
        <f>IF(F9="","",IF(F9&gt;H9,"○",IF(F9&lt;H9,"△",IF(F9=H9,"×"))))</f>
        <v>×</v>
      </c>
      <c r="F9" s="117">
        <f>IF(AC5="","",AC5)</f>
        <v>1</v>
      </c>
      <c r="G9" s="117" t="str">
        <f>IF(AL2=1,"-","")</f>
        <v>-</v>
      </c>
      <c r="H9" s="117">
        <f>IF(Z5="","",Z5)</f>
        <v>1</v>
      </c>
      <c r="I9" s="118" t="str">
        <f>IF(J9="","",IF(J9&gt;L9,"○",IF(J9&lt;L9,"△",IF(J9=L9,"×"))))</f>
        <v>○</v>
      </c>
      <c r="J9" s="117">
        <f>IF(AC6="","",AC6)</f>
        <v>2</v>
      </c>
      <c r="K9" s="117" t="str">
        <f>IF(AL2=1,"-","")</f>
        <v>-</v>
      </c>
      <c r="L9" s="119">
        <f>IF(Z6="","",Z6)</f>
        <v>0</v>
      </c>
      <c r="M9" s="118" t="str">
        <f>IF(N9="","",IF(N9&gt;P9,"○",IF(N9&lt;P9,"△",IF(N9=P9,"×"))))</f>
        <v>○</v>
      </c>
      <c r="N9" s="117">
        <f>IF(AC7="","",AC7)</f>
        <v>3</v>
      </c>
      <c r="O9" s="117" t="str">
        <f>IF(AL2=1,"-","")</f>
        <v>-</v>
      </c>
      <c r="P9" s="119">
        <f>IF(Z7="","",Z7)</f>
        <v>0</v>
      </c>
      <c r="Q9" s="588" t="str">
        <f>IF(S9="","",IF(S9&gt;V9,"○",IF(S9&lt;V9,"△",IF(S9=V9,"×"))))</f>
        <v>○</v>
      </c>
      <c r="R9" s="589"/>
      <c r="S9" s="589">
        <f>IF(AC8="","",AC8)</f>
        <v>2</v>
      </c>
      <c r="T9" s="589">
        <f>IF(AI7="","",AI7)</f>
        <v>4</v>
      </c>
      <c r="U9" s="117" t="str">
        <f>IF(AL2=1,"-","")</f>
        <v>-</v>
      </c>
      <c r="V9" s="589">
        <f>IF(Z8="","",Z8)</f>
        <v>0</v>
      </c>
      <c r="W9" s="589">
        <f>IF(AG7="","",AG7)</f>
        <v>0</v>
      </c>
      <c r="X9" s="590"/>
      <c r="Y9" s="591"/>
      <c r="Z9" s="591"/>
      <c r="AA9" s="591"/>
      <c r="AB9" s="591"/>
      <c r="AC9" s="591"/>
      <c r="AD9" s="592"/>
      <c r="AE9" s="120">
        <f>IF(F9="","",COUNTIF(E9:AD9,"○"))</f>
        <v>3</v>
      </c>
      <c r="AF9" s="117" t="s">
        <v>11</v>
      </c>
      <c r="AG9" s="117">
        <f>IF(F9="","",COUNTIF(E9:AD9,"×"))</f>
        <v>1</v>
      </c>
      <c r="AH9" s="117" t="s">
        <v>11</v>
      </c>
      <c r="AI9" s="121">
        <f>IF(F9="","",COUNTIF(E9:R9,"△"))</f>
        <v>0</v>
      </c>
      <c r="AJ9" s="122">
        <f>IF(AE9="","",RANK(AK9,$AK$5:$AK$9))</f>
        <v>1</v>
      </c>
      <c r="AK9" s="4">
        <f>AE9*100+AG9*10+AI9*1+AL9</f>
        <v>310</v>
      </c>
      <c r="AL9" s="67"/>
    </row>
    <row r="10" spans="3:36" ht="45.75" customHeight="1">
      <c r="C10" s="630" t="s">
        <v>279</v>
      </c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0"/>
      <c r="R10" s="630"/>
      <c r="S10" s="630"/>
      <c r="T10" s="630"/>
      <c r="U10" s="630"/>
      <c r="V10" s="630"/>
      <c r="W10" s="630"/>
      <c r="X10" s="630"/>
      <c r="Y10" s="630"/>
      <c r="Z10" s="630"/>
      <c r="AA10" s="630"/>
      <c r="AB10" s="630"/>
      <c r="AC10" s="630"/>
      <c r="AD10" s="630"/>
      <c r="AE10" s="630"/>
      <c r="AF10" s="630"/>
      <c r="AG10" s="630"/>
      <c r="AH10" s="630"/>
      <c r="AI10" s="630"/>
      <c r="AJ10" s="630"/>
    </row>
    <row r="12" spans="1:37" ht="40.5" customHeight="1" thickBot="1">
      <c r="A12" s="4" t="s">
        <v>162</v>
      </c>
      <c r="B12" s="193" t="s">
        <v>154</v>
      </c>
      <c r="C12" s="193"/>
      <c r="AK12" s="4" t="s">
        <v>162</v>
      </c>
    </row>
    <row r="13" spans="1:45" ht="28.5" customHeight="1" thickBot="1">
      <c r="A13" s="60">
        <v>1</v>
      </c>
      <c r="B13" s="177" t="s">
        <v>163</v>
      </c>
      <c r="C13" s="595" t="str">
        <f>VLOOKUP(A13,$AM$13:$AP$17,2,0)</f>
        <v>石川県</v>
      </c>
      <c r="D13" s="595"/>
      <c r="E13" s="99" t="s">
        <v>164</v>
      </c>
      <c r="F13" s="595" t="s">
        <v>161</v>
      </c>
      <c r="G13" s="595"/>
      <c r="H13" s="595"/>
      <c r="I13" s="595" t="str">
        <f>VLOOKUP(A13,$AM$13:$AP$17,3,0)</f>
        <v>渡辺　涼子</v>
      </c>
      <c r="J13" s="595"/>
      <c r="K13" s="595"/>
      <c r="L13" s="595"/>
      <c r="M13" s="595"/>
      <c r="N13" s="625" t="str">
        <f>VLOOKUP(A13,$AM$13:$AP$17,4,0)</f>
        <v>六段</v>
      </c>
      <c r="O13" s="626"/>
      <c r="P13" s="172"/>
      <c r="Q13" s="176" t="s">
        <v>163</v>
      </c>
      <c r="R13" s="595" t="str">
        <f>VLOOKUP(AK13,$AM$13:$AP$17,2,0)</f>
        <v>富山県</v>
      </c>
      <c r="S13" s="595"/>
      <c r="T13" s="595"/>
      <c r="U13" s="595"/>
      <c r="V13" s="174" t="s">
        <v>164</v>
      </c>
      <c r="W13" s="595" t="s">
        <v>161</v>
      </c>
      <c r="X13" s="595"/>
      <c r="Y13" s="595"/>
      <c r="Z13" s="595"/>
      <c r="AA13" s="595" t="str">
        <f>VLOOKUP(AK13,$AM$13:$AP$17,3,0)</f>
        <v>島林　章一</v>
      </c>
      <c r="AB13" s="595"/>
      <c r="AC13" s="595"/>
      <c r="AD13" s="595"/>
      <c r="AE13" s="595"/>
      <c r="AF13" s="595"/>
      <c r="AG13" s="595"/>
      <c r="AH13" s="595"/>
      <c r="AI13" s="595"/>
      <c r="AJ13" s="175" t="str">
        <f>VLOOKUP(AK13,$AM$13:$AP$17,4,0)</f>
        <v>五段</v>
      </c>
      <c r="AK13" s="60">
        <v>2</v>
      </c>
      <c r="AM13" s="191">
        <v>1</v>
      </c>
      <c r="AN13" s="191" t="s">
        <v>73</v>
      </c>
      <c r="AO13" s="191" t="s">
        <v>445</v>
      </c>
      <c r="AP13" s="191" t="s">
        <v>447</v>
      </c>
      <c r="AQ13" s="4">
        <v>121</v>
      </c>
      <c r="AR13" s="4">
        <v>122</v>
      </c>
      <c r="AS13" s="4">
        <v>123</v>
      </c>
    </row>
    <row r="14" spans="2:45" ht="28.5" customHeight="1">
      <c r="B14" s="620" t="s">
        <v>155</v>
      </c>
      <c r="C14" s="621"/>
      <c r="D14" s="621" t="s">
        <v>157</v>
      </c>
      <c r="E14" s="621"/>
      <c r="F14" s="621" t="s">
        <v>158</v>
      </c>
      <c r="G14" s="621"/>
      <c r="H14" s="585" t="s">
        <v>159</v>
      </c>
      <c r="I14" s="586"/>
      <c r="J14" s="586"/>
      <c r="K14" s="586"/>
      <c r="L14" s="585" t="s">
        <v>160</v>
      </c>
      <c r="M14" s="586"/>
      <c r="N14" s="586"/>
      <c r="O14" s="624"/>
      <c r="P14" s="172"/>
      <c r="Q14" s="620" t="s">
        <v>155</v>
      </c>
      <c r="R14" s="621"/>
      <c r="S14" s="621"/>
      <c r="T14" s="621" t="s">
        <v>157</v>
      </c>
      <c r="U14" s="621"/>
      <c r="V14" s="621"/>
      <c r="W14" s="621" t="s">
        <v>158</v>
      </c>
      <c r="X14" s="621"/>
      <c r="Y14" s="585" t="s">
        <v>159</v>
      </c>
      <c r="Z14" s="586"/>
      <c r="AA14" s="586"/>
      <c r="AB14" s="586"/>
      <c r="AC14" s="586"/>
      <c r="AD14" s="586"/>
      <c r="AE14" s="586"/>
      <c r="AF14" s="586"/>
      <c r="AG14" s="585" t="s">
        <v>160</v>
      </c>
      <c r="AH14" s="586"/>
      <c r="AI14" s="586"/>
      <c r="AJ14" s="624"/>
      <c r="AM14" s="191">
        <v>2</v>
      </c>
      <c r="AN14" s="191" t="s">
        <v>360</v>
      </c>
      <c r="AO14" s="191" t="s">
        <v>455</v>
      </c>
      <c r="AP14" s="191" t="s">
        <v>456</v>
      </c>
      <c r="AQ14" s="4">
        <v>221</v>
      </c>
      <c r="AR14" s="4">
        <v>222</v>
      </c>
      <c r="AS14" s="4">
        <v>223</v>
      </c>
    </row>
    <row r="15" spans="1:45" ht="28.5" customHeight="1">
      <c r="A15" s="4">
        <f>VLOOKUP(A13,$AM$13:$AS$17,5,0)</f>
        <v>121</v>
      </c>
      <c r="B15" s="620" t="s">
        <v>55</v>
      </c>
      <c r="C15" s="621"/>
      <c r="D15" s="621" t="s">
        <v>165</v>
      </c>
      <c r="E15" s="621"/>
      <c r="F15" s="623" t="str">
        <f>VLOOKUP(A15,'成年女子名簿'!$A$4:$O$30,6,0)</f>
        <v>参</v>
      </c>
      <c r="G15" s="623"/>
      <c r="H15" s="611" t="str">
        <f>VLOOKUP(A15,'成年女子名簿'!$A$4:$O$30,12,0)</f>
        <v>坂下福満</v>
      </c>
      <c r="I15" s="612"/>
      <c r="J15" s="612"/>
      <c r="K15" s="612"/>
      <c r="L15" s="611" t="str">
        <f>VLOOKUP(A15,'成年女子名簿'!$A$4:$O$30,9,0)</f>
        <v>金沢学院大学</v>
      </c>
      <c r="M15" s="612"/>
      <c r="N15" s="612"/>
      <c r="O15" s="613"/>
      <c r="P15" s="172"/>
      <c r="Q15" s="620" t="s">
        <v>55</v>
      </c>
      <c r="R15" s="621"/>
      <c r="S15" s="621"/>
      <c r="T15" s="621" t="s">
        <v>165</v>
      </c>
      <c r="U15" s="621"/>
      <c r="V15" s="621"/>
      <c r="W15" s="623" t="str">
        <f>VLOOKUP(AK15,'成年女子名簿'!$A$4:$O$30,6,0)</f>
        <v>弐</v>
      </c>
      <c r="X15" s="623"/>
      <c r="Y15" s="611" t="str">
        <f>VLOOKUP(AK15,'成年女子名簿'!$A$4:$O$30,12,0)</f>
        <v>濵本舞実</v>
      </c>
      <c r="Z15" s="612"/>
      <c r="AA15" s="612"/>
      <c r="AB15" s="612"/>
      <c r="AC15" s="612"/>
      <c r="AD15" s="612"/>
      <c r="AE15" s="612"/>
      <c r="AF15" s="612"/>
      <c r="AG15" s="611" t="str">
        <f>VLOOKUP(AK15,'成年女子名簿'!$A$4:$O$30,9,0)</f>
        <v>立命館大学</v>
      </c>
      <c r="AH15" s="612"/>
      <c r="AI15" s="612"/>
      <c r="AJ15" s="613"/>
      <c r="AK15" s="4">
        <f>VLOOKUP(AK13,$AM$13:$AS$17,5,0)</f>
        <v>221</v>
      </c>
      <c r="AM15" s="191">
        <v>3</v>
      </c>
      <c r="AN15" s="191" t="s">
        <v>76</v>
      </c>
      <c r="AO15" s="191" t="s">
        <v>457</v>
      </c>
      <c r="AP15" s="191" t="s">
        <v>449</v>
      </c>
      <c r="AQ15" s="4">
        <v>321</v>
      </c>
      <c r="AR15" s="4">
        <v>322</v>
      </c>
      <c r="AS15" s="4">
        <v>323</v>
      </c>
    </row>
    <row r="16" spans="1:45" ht="28.5" customHeight="1">
      <c r="A16" s="4">
        <f>VLOOKUP(A13,$AM$13:$AS$17,6,0)</f>
        <v>122</v>
      </c>
      <c r="B16" s="620" t="s">
        <v>54</v>
      </c>
      <c r="C16" s="621"/>
      <c r="D16" s="621" t="s">
        <v>190</v>
      </c>
      <c r="E16" s="621"/>
      <c r="F16" s="611" t="str">
        <f>VLOOKUP(A16,'成年女子名簿'!$A$4:$O$30,6,0)</f>
        <v>弐</v>
      </c>
      <c r="G16" s="622"/>
      <c r="H16" s="611" t="str">
        <f>VLOOKUP(A16,'成年女子名簿'!$A$4:$O$30,12,0)</f>
        <v>名村友薫</v>
      </c>
      <c r="I16" s="612"/>
      <c r="J16" s="612"/>
      <c r="K16" s="622"/>
      <c r="L16" s="611" t="str">
        <f>VLOOKUP(A16,'成年女子名簿'!$A$4:$O$30,9,0)</f>
        <v>金沢学院大学</v>
      </c>
      <c r="M16" s="612"/>
      <c r="N16" s="612"/>
      <c r="O16" s="613"/>
      <c r="P16" s="172"/>
      <c r="Q16" s="620" t="s">
        <v>54</v>
      </c>
      <c r="R16" s="621"/>
      <c r="S16" s="621"/>
      <c r="T16" s="621" t="s">
        <v>190</v>
      </c>
      <c r="U16" s="621"/>
      <c r="V16" s="621"/>
      <c r="W16" s="611" t="str">
        <f>VLOOKUP(AK16,'成年女子名簿'!$A$4:$O$30,6,0)</f>
        <v>参</v>
      </c>
      <c r="X16" s="622"/>
      <c r="Y16" s="611" t="str">
        <f>VLOOKUP(AK16,'成年女子名簿'!$A$4:$O$30,12,0)</f>
        <v>竹内愛美</v>
      </c>
      <c r="Z16" s="612"/>
      <c r="AA16" s="612"/>
      <c r="AB16" s="612"/>
      <c r="AC16" s="612"/>
      <c r="AD16" s="612"/>
      <c r="AE16" s="612"/>
      <c r="AF16" s="622"/>
      <c r="AG16" s="611" t="str">
        <f>VLOOKUP(AK16,'成年女子名簿'!$A$4:$O$30,9,0)</f>
        <v>富山西高校</v>
      </c>
      <c r="AH16" s="612"/>
      <c r="AI16" s="612"/>
      <c r="AJ16" s="613"/>
      <c r="AK16" s="4">
        <f>VLOOKUP(AK13,$AM$13:$AS$17,6,0)</f>
        <v>222</v>
      </c>
      <c r="AM16" s="191">
        <v>4</v>
      </c>
      <c r="AN16" s="191" t="s">
        <v>72</v>
      </c>
      <c r="AO16" s="191" t="s">
        <v>448</v>
      </c>
      <c r="AP16" s="191" t="s">
        <v>446</v>
      </c>
      <c r="AQ16" s="4">
        <v>421</v>
      </c>
      <c r="AR16" s="4">
        <v>422</v>
      </c>
      <c r="AS16" s="4">
        <v>423</v>
      </c>
    </row>
    <row r="17" spans="1:45" ht="28.5" customHeight="1" thickBot="1">
      <c r="A17" s="4">
        <f>VLOOKUP(A13,$AM$13:$AS$17,7,0)</f>
        <v>123</v>
      </c>
      <c r="B17" s="614" t="s">
        <v>53</v>
      </c>
      <c r="C17" s="615"/>
      <c r="D17" s="615" t="s">
        <v>189</v>
      </c>
      <c r="E17" s="615"/>
      <c r="F17" s="616" t="str">
        <f>VLOOKUP(A17,'成年女子名簿'!$A$4:$O$30,6,0)</f>
        <v>弐</v>
      </c>
      <c r="G17" s="617"/>
      <c r="H17" s="616" t="str">
        <f>VLOOKUP(A17,'成年女子名簿'!$A$4:$O$30,12,0)</f>
        <v>田中佐和</v>
      </c>
      <c r="I17" s="618"/>
      <c r="J17" s="618"/>
      <c r="K17" s="617"/>
      <c r="L17" s="616" t="str">
        <f>VLOOKUP(A17,'成年女子名簿'!$A$4:$O$30,9,0)</f>
        <v>金沢学院大学</v>
      </c>
      <c r="M17" s="618"/>
      <c r="N17" s="618"/>
      <c r="O17" s="619"/>
      <c r="P17" s="172"/>
      <c r="Q17" s="614" t="s">
        <v>53</v>
      </c>
      <c r="R17" s="615"/>
      <c r="S17" s="615"/>
      <c r="T17" s="615" t="s">
        <v>189</v>
      </c>
      <c r="U17" s="615"/>
      <c r="V17" s="615"/>
      <c r="W17" s="616" t="str">
        <f>VLOOKUP(AK17,'成年女子名簿'!$A$4:$O$30,6,0)</f>
        <v>弐</v>
      </c>
      <c r="X17" s="617"/>
      <c r="Y17" s="616" t="str">
        <f>VLOOKUP(AK17,'成年女子名簿'!$A$4:$O$30,12,0)</f>
        <v>武田清美</v>
      </c>
      <c r="Z17" s="618"/>
      <c r="AA17" s="618"/>
      <c r="AB17" s="618"/>
      <c r="AC17" s="618"/>
      <c r="AD17" s="618"/>
      <c r="AE17" s="618"/>
      <c r="AF17" s="617"/>
      <c r="AG17" s="616" t="str">
        <f>VLOOKUP(AK17,'成年女子名簿'!$A$4:$O$30,9,0)</f>
        <v>東海大学</v>
      </c>
      <c r="AH17" s="618"/>
      <c r="AI17" s="618"/>
      <c r="AJ17" s="619"/>
      <c r="AK17" s="4">
        <f>VLOOKUP(AK13,$AM$13:$AS$17,7,0)</f>
        <v>223</v>
      </c>
      <c r="AM17" s="191">
        <v>5</v>
      </c>
      <c r="AN17" s="191" t="s">
        <v>359</v>
      </c>
      <c r="AO17" s="191" t="s">
        <v>316</v>
      </c>
      <c r="AP17" s="191" t="s">
        <v>443</v>
      </c>
      <c r="AQ17" s="4">
        <v>521</v>
      </c>
      <c r="AR17" s="4">
        <v>522</v>
      </c>
      <c r="AS17" s="4">
        <v>523</v>
      </c>
    </row>
    <row r="18" spans="2:36" ht="28.5" customHeight="1" thickBot="1">
      <c r="B18" s="178"/>
      <c r="C18" s="178"/>
      <c r="D18" s="171"/>
      <c r="E18" s="171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1"/>
      <c r="R18" s="171"/>
      <c r="S18" s="172"/>
      <c r="T18" s="171"/>
      <c r="U18" s="173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</row>
    <row r="19" spans="1:45" ht="28.5" customHeight="1" thickBot="1">
      <c r="A19" s="60">
        <v>3</v>
      </c>
      <c r="B19" s="177" t="s">
        <v>163</v>
      </c>
      <c r="C19" s="595" t="str">
        <f>VLOOKUP(A19,$AM$13:$AP$17,2,0)</f>
        <v>長野県</v>
      </c>
      <c r="D19" s="595"/>
      <c r="E19" s="99" t="s">
        <v>164</v>
      </c>
      <c r="F19" s="595" t="s">
        <v>161</v>
      </c>
      <c r="G19" s="595"/>
      <c r="H19" s="595"/>
      <c r="I19" s="595" t="str">
        <f>VLOOKUP(A19,$AM$13:$AP$17,3,0)</f>
        <v>村山　明日香</v>
      </c>
      <c r="J19" s="595"/>
      <c r="K19" s="595"/>
      <c r="L19" s="595"/>
      <c r="M19" s="595"/>
      <c r="N19" s="625" t="str">
        <f>VLOOKUP(A19,$AM$13:$AP$17,4,0)</f>
        <v>四段</v>
      </c>
      <c r="O19" s="626"/>
      <c r="P19" s="172"/>
      <c r="Q19" s="176" t="s">
        <v>163</v>
      </c>
      <c r="R19" s="595" t="str">
        <f>VLOOKUP(AK19,$AM$13:$AP$17,2,0)</f>
        <v>福井県</v>
      </c>
      <c r="S19" s="595"/>
      <c r="T19" s="595"/>
      <c r="U19" s="595"/>
      <c r="V19" s="174" t="s">
        <v>164</v>
      </c>
      <c r="W19" s="595" t="s">
        <v>161</v>
      </c>
      <c r="X19" s="595"/>
      <c r="Y19" s="595"/>
      <c r="Z19" s="595"/>
      <c r="AA19" s="595" t="str">
        <f>VLOOKUP(AK19,$AM$13:$AP$17,3,0)</f>
        <v>三上　寛司</v>
      </c>
      <c r="AB19" s="595"/>
      <c r="AC19" s="595"/>
      <c r="AD19" s="595"/>
      <c r="AE19" s="595"/>
      <c r="AF19" s="595"/>
      <c r="AG19" s="595"/>
      <c r="AH19" s="595"/>
      <c r="AI19" s="595"/>
      <c r="AJ19" s="175" t="str">
        <f>VLOOKUP(AK19,$AM$13:$AP$17,4,0)</f>
        <v>六段</v>
      </c>
      <c r="AK19" s="60">
        <v>4</v>
      </c>
      <c r="AM19" s="192"/>
      <c r="AN19" s="192"/>
      <c r="AO19" s="192"/>
      <c r="AP19" s="192"/>
      <c r="AQ19" s="192"/>
      <c r="AR19" s="192"/>
      <c r="AS19" s="192"/>
    </row>
    <row r="20" spans="2:45" ht="28.5" customHeight="1">
      <c r="B20" s="620" t="s">
        <v>155</v>
      </c>
      <c r="C20" s="621"/>
      <c r="D20" s="621" t="s">
        <v>157</v>
      </c>
      <c r="E20" s="621"/>
      <c r="F20" s="621" t="s">
        <v>158</v>
      </c>
      <c r="G20" s="621"/>
      <c r="H20" s="585" t="s">
        <v>159</v>
      </c>
      <c r="I20" s="586"/>
      <c r="J20" s="586"/>
      <c r="K20" s="586"/>
      <c r="L20" s="585" t="s">
        <v>160</v>
      </c>
      <c r="M20" s="586"/>
      <c r="N20" s="586"/>
      <c r="O20" s="624"/>
      <c r="P20" s="172"/>
      <c r="Q20" s="620" t="s">
        <v>155</v>
      </c>
      <c r="R20" s="621"/>
      <c r="S20" s="621"/>
      <c r="T20" s="621" t="s">
        <v>157</v>
      </c>
      <c r="U20" s="621"/>
      <c r="V20" s="621"/>
      <c r="W20" s="621" t="s">
        <v>158</v>
      </c>
      <c r="X20" s="621"/>
      <c r="Y20" s="585" t="s">
        <v>159</v>
      </c>
      <c r="Z20" s="586"/>
      <c r="AA20" s="586"/>
      <c r="AB20" s="586"/>
      <c r="AC20" s="586"/>
      <c r="AD20" s="586"/>
      <c r="AE20" s="586"/>
      <c r="AF20" s="586"/>
      <c r="AG20" s="585" t="s">
        <v>160</v>
      </c>
      <c r="AH20" s="586"/>
      <c r="AI20" s="586"/>
      <c r="AJ20" s="624"/>
      <c r="AM20" s="192"/>
      <c r="AN20" s="192"/>
      <c r="AO20" s="192"/>
      <c r="AP20" s="192"/>
      <c r="AQ20" s="192"/>
      <c r="AR20" s="192"/>
      <c r="AS20" s="192"/>
    </row>
    <row r="21" spans="1:45" ht="28.5" customHeight="1">
      <c r="A21" s="4">
        <f>VLOOKUP(A19,$AM$13:$AS$17,5,0)</f>
        <v>321</v>
      </c>
      <c r="B21" s="620" t="s">
        <v>55</v>
      </c>
      <c r="C21" s="621"/>
      <c r="D21" s="621" t="s">
        <v>165</v>
      </c>
      <c r="E21" s="621"/>
      <c r="F21" s="623" t="str">
        <f>VLOOKUP(A21,'成年女子名簿'!$A$4:$O$30,6,0)</f>
        <v>弐</v>
      </c>
      <c r="G21" s="623"/>
      <c r="H21" s="611" t="str">
        <f>VLOOKUP(A21,'成年女子名簿'!$A$4:$O$30,12,0)</f>
        <v>宮下寿子</v>
      </c>
      <c r="I21" s="612"/>
      <c r="J21" s="612"/>
      <c r="K21" s="612"/>
      <c r="L21" s="611" t="str">
        <f>VLOOKUP(A21,'成年女子名簿'!$A$4:$O$30,9,0)</f>
        <v>ほぐしの名人上田原店</v>
      </c>
      <c r="M21" s="612"/>
      <c r="N21" s="612"/>
      <c r="O21" s="613"/>
      <c r="P21" s="172"/>
      <c r="Q21" s="620" t="s">
        <v>55</v>
      </c>
      <c r="R21" s="621"/>
      <c r="S21" s="621"/>
      <c r="T21" s="621" t="s">
        <v>165</v>
      </c>
      <c r="U21" s="621"/>
      <c r="V21" s="621"/>
      <c r="W21" s="623" t="str">
        <f>VLOOKUP(AK21,'成年女子名簿'!$A$4:$O$30,6,0)</f>
        <v>弐</v>
      </c>
      <c r="X21" s="623"/>
      <c r="Y21" s="611" t="str">
        <f>VLOOKUP(AK21,'成年女子名簿'!$A$4:$O$30,12,0)</f>
        <v>手島那緒</v>
      </c>
      <c r="Z21" s="612"/>
      <c r="AA21" s="612"/>
      <c r="AB21" s="612"/>
      <c r="AC21" s="612"/>
      <c r="AD21" s="612"/>
      <c r="AE21" s="612"/>
      <c r="AF21" s="612"/>
      <c r="AG21" s="611" t="str">
        <f>VLOOKUP(AK21,'成年女子名簿'!$A$4:$O$30,9,0)</f>
        <v>北信越柔整</v>
      </c>
      <c r="AH21" s="612"/>
      <c r="AI21" s="612"/>
      <c r="AJ21" s="613"/>
      <c r="AK21" s="4">
        <f>VLOOKUP(AK19,$AM$13:$AS$17,5,0)</f>
        <v>421</v>
      </c>
      <c r="AM21" s="192"/>
      <c r="AN21" s="192"/>
      <c r="AO21" s="192"/>
      <c r="AP21" s="192"/>
      <c r="AQ21" s="192"/>
      <c r="AR21" s="192"/>
      <c r="AS21" s="192"/>
    </row>
    <row r="22" spans="1:45" ht="28.5" customHeight="1">
      <c r="A22" s="4">
        <f>VLOOKUP(A19,$AM$13:$AS$17,6,0)</f>
        <v>322</v>
      </c>
      <c r="B22" s="620" t="s">
        <v>54</v>
      </c>
      <c r="C22" s="621"/>
      <c r="D22" s="621" t="s">
        <v>190</v>
      </c>
      <c r="E22" s="621"/>
      <c r="F22" s="611" t="str">
        <f>VLOOKUP(A22,'成年女子名簿'!$A$4:$O$30,6,0)</f>
        <v>弐</v>
      </c>
      <c r="G22" s="622"/>
      <c r="H22" s="611" t="str">
        <f>VLOOKUP(A22,'成年女子名簿'!$A$4:$O$30,12,0)</f>
        <v>諏訪部真夕</v>
      </c>
      <c r="I22" s="612"/>
      <c r="J22" s="612"/>
      <c r="K22" s="622"/>
      <c r="L22" s="611" t="str">
        <f>VLOOKUP(A22,'成年女子名簿'!$A$4:$O$30,9,0)</f>
        <v>国士舘大学</v>
      </c>
      <c r="M22" s="612"/>
      <c r="N22" s="612"/>
      <c r="O22" s="613"/>
      <c r="P22" s="172"/>
      <c r="Q22" s="620" t="s">
        <v>54</v>
      </c>
      <c r="R22" s="621"/>
      <c r="S22" s="621"/>
      <c r="T22" s="621" t="s">
        <v>190</v>
      </c>
      <c r="U22" s="621"/>
      <c r="V22" s="621"/>
      <c r="W22" s="611" t="str">
        <f>VLOOKUP(AK22,'成年女子名簿'!$A$4:$O$30,6,0)</f>
        <v>弐</v>
      </c>
      <c r="X22" s="622"/>
      <c r="Y22" s="611" t="str">
        <f>VLOOKUP(AK22,'成年女子名簿'!$A$4:$O$30,12,0)</f>
        <v>松田春香</v>
      </c>
      <c r="Z22" s="612"/>
      <c r="AA22" s="612"/>
      <c r="AB22" s="612"/>
      <c r="AC22" s="612"/>
      <c r="AD22" s="612"/>
      <c r="AE22" s="612"/>
      <c r="AF22" s="622"/>
      <c r="AG22" s="611" t="str">
        <f>VLOOKUP(AK22,'成年女子名簿'!$A$4:$O$30,9,0)</f>
        <v>福井県警察</v>
      </c>
      <c r="AH22" s="612"/>
      <c r="AI22" s="612"/>
      <c r="AJ22" s="613"/>
      <c r="AK22" s="4">
        <f>VLOOKUP(AK19,$AM$13:$AS$17,6,0)</f>
        <v>422</v>
      </c>
      <c r="AM22" s="192"/>
      <c r="AN22" s="192"/>
      <c r="AO22" s="192"/>
      <c r="AP22" s="192"/>
      <c r="AQ22" s="192"/>
      <c r="AR22" s="192"/>
      <c r="AS22" s="192"/>
    </row>
    <row r="23" spans="1:45" ht="28.5" customHeight="1" thickBot="1">
      <c r="A23" s="4">
        <f>VLOOKUP(A19,$AM$13:$AS$17,7,0)</f>
        <v>323</v>
      </c>
      <c r="B23" s="614" t="s">
        <v>53</v>
      </c>
      <c r="C23" s="615"/>
      <c r="D23" s="615" t="s">
        <v>189</v>
      </c>
      <c r="E23" s="615"/>
      <c r="F23" s="616" t="str">
        <f>VLOOKUP(A23,'成年女子名簿'!$A$4:$O$30,6,0)</f>
        <v>弐</v>
      </c>
      <c r="G23" s="617"/>
      <c r="H23" s="616" t="str">
        <f>VLOOKUP(A23,'成年女子名簿'!$A$4:$O$30,12,0)</f>
        <v>山口美咲</v>
      </c>
      <c r="I23" s="618"/>
      <c r="J23" s="618"/>
      <c r="K23" s="617"/>
      <c r="L23" s="616" t="str">
        <f>VLOOKUP(A23,'成年女子名簿'!$A$4:$O$30,9,0)</f>
        <v>帝京科学大学</v>
      </c>
      <c r="M23" s="618"/>
      <c r="N23" s="618"/>
      <c r="O23" s="619"/>
      <c r="P23" s="172"/>
      <c r="Q23" s="614" t="s">
        <v>53</v>
      </c>
      <c r="R23" s="615"/>
      <c r="S23" s="615"/>
      <c r="T23" s="615" t="s">
        <v>189</v>
      </c>
      <c r="U23" s="615"/>
      <c r="V23" s="615"/>
      <c r="W23" s="616" t="str">
        <f>VLOOKUP(AK23,'成年女子名簿'!$A$4:$O$30,6,0)</f>
        <v>弐</v>
      </c>
      <c r="X23" s="617"/>
      <c r="Y23" s="616" t="str">
        <f>VLOOKUP(AK23,'成年女子名簿'!$A$4:$O$30,12,0)</f>
        <v>齊藤優</v>
      </c>
      <c r="Z23" s="618"/>
      <c r="AA23" s="618"/>
      <c r="AB23" s="618"/>
      <c r="AC23" s="618"/>
      <c r="AD23" s="618"/>
      <c r="AE23" s="618"/>
      <c r="AF23" s="617"/>
      <c r="AG23" s="616" t="str">
        <f>VLOOKUP(AK23,'成年女子名簿'!$A$4:$O$30,9,0)</f>
        <v>福井医療短期大学</v>
      </c>
      <c r="AH23" s="618"/>
      <c r="AI23" s="618"/>
      <c r="AJ23" s="619"/>
      <c r="AK23" s="4">
        <f>VLOOKUP(AK19,$AM$13:$AS$17,7,0)</f>
        <v>423</v>
      </c>
      <c r="AM23" s="192"/>
      <c r="AN23" s="192"/>
      <c r="AO23" s="192"/>
      <c r="AP23" s="192"/>
      <c r="AQ23" s="192"/>
      <c r="AR23" s="192"/>
      <c r="AS23" s="192"/>
    </row>
    <row r="24" spans="39:45" ht="28.5" customHeight="1" thickBot="1">
      <c r="AM24" s="192"/>
      <c r="AN24" s="192"/>
      <c r="AO24" s="192"/>
      <c r="AP24" s="192"/>
      <c r="AQ24" s="192"/>
      <c r="AR24" s="192"/>
      <c r="AS24" s="192"/>
    </row>
    <row r="25" spans="1:24" ht="28.5" customHeight="1" thickBot="1">
      <c r="A25" s="60">
        <v>5</v>
      </c>
      <c r="B25" s="177" t="s">
        <v>163</v>
      </c>
      <c r="C25" s="595" t="str">
        <f>VLOOKUP(A25,$AM$13:$AP$17,2,0)</f>
        <v>新潟県</v>
      </c>
      <c r="D25" s="595"/>
      <c r="E25" s="99" t="s">
        <v>164</v>
      </c>
      <c r="F25" s="595" t="s">
        <v>161</v>
      </c>
      <c r="G25" s="595"/>
      <c r="H25" s="595"/>
      <c r="I25" s="595" t="str">
        <f>VLOOKUP(A25,$AM$13:$AP$17,3,0)</f>
        <v>渡辺　貴俊</v>
      </c>
      <c r="J25" s="595"/>
      <c r="K25" s="595"/>
      <c r="L25" s="595"/>
      <c r="M25" s="595"/>
      <c r="N25" s="625" t="str">
        <f>VLOOKUP(A25,$AM$13:$AP$17,4,0)</f>
        <v>五段</v>
      </c>
      <c r="O25" s="626"/>
      <c r="P25" s="172"/>
      <c r="R25" s="192"/>
      <c r="S25" s="192"/>
      <c r="T25" s="192"/>
      <c r="U25" s="192"/>
      <c r="V25" s="192"/>
      <c r="W25" s="192"/>
      <c r="X25" s="192"/>
    </row>
    <row r="26" spans="2:24" ht="28.5" customHeight="1">
      <c r="B26" s="620" t="s">
        <v>155</v>
      </c>
      <c r="C26" s="621"/>
      <c r="D26" s="621" t="s">
        <v>157</v>
      </c>
      <c r="E26" s="621"/>
      <c r="F26" s="621" t="s">
        <v>158</v>
      </c>
      <c r="G26" s="621"/>
      <c r="H26" s="585" t="s">
        <v>159</v>
      </c>
      <c r="I26" s="586"/>
      <c r="J26" s="586"/>
      <c r="K26" s="586"/>
      <c r="L26" s="585" t="s">
        <v>160</v>
      </c>
      <c r="M26" s="586"/>
      <c r="N26" s="586"/>
      <c r="O26" s="624"/>
      <c r="P26" s="172"/>
      <c r="R26" s="192"/>
      <c r="S26" s="192"/>
      <c r="T26" s="192"/>
      <c r="U26" s="192"/>
      <c r="V26" s="192"/>
      <c r="W26" s="192"/>
      <c r="X26" s="192"/>
    </row>
    <row r="27" spans="1:24" ht="28.5" customHeight="1">
      <c r="A27" s="4">
        <f>VLOOKUP(A25,$AM$13:$AS$17,5,0)</f>
        <v>521</v>
      </c>
      <c r="B27" s="620" t="s">
        <v>55</v>
      </c>
      <c r="C27" s="621"/>
      <c r="D27" s="621" t="s">
        <v>165</v>
      </c>
      <c r="E27" s="621"/>
      <c r="F27" s="623" t="str">
        <f>VLOOKUP(A27,'成年女子名簿'!$A$4:$O$30,6,0)</f>
        <v>参</v>
      </c>
      <c r="G27" s="623"/>
      <c r="H27" s="611" t="str">
        <f>VLOOKUP(A27,'成年女子名簿'!$A$4:$O$30,12,0)</f>
        <v>柴田まどか</v>
      </c>
      <c r="I27" s="612"/>
      <c r="J27" s="612"/>
      <c r="K27" s="612"/>
      <c r="L27" s="611" t="str">
        <f>VLOOKUP(A27,'成年女子名簿'!$A$4:$O$30,9,0)</f>
        <v>新潟県警察</v>
      </c>
      <c r="M27" s="612"/>
      <c r="N27" s="612"/>
      <c r="O27" s="613"/>
      <c r="P27" s="172"/>
      <c r="R27" s="192"/>
      <c r="S27" s="192"/>
      <c r="T27" s="192"/>
      <c r="U27" s="192"/>
      <c r="V27" s="192"/>
      <c r="W27" s="192"/>
      <c r="X27" s="192"/>
    </row>
    <row r="28" spans="1:24" ht="28.5" customHeight="1">
      <c r="A28" s="4">
        <f>VLOOKUP(A25,$AM$13:$AS$17,6,0)</f>
        <v>522</v>
      </c>
      <c r="B28" s="620" t="s">
        <v>54</v>
      </c>
      <c r="C28" s="621"/>
      <c r="D28" s="621" t="s">
        <v>190</v>
      </c>
      <c r="E28" s="621"/>
      <c r="F28" s="611" t="str">
        <f>VLOOKUP(A28,'成年女子名簿'!$A$4:$O$30,6,0)</f>
        <v>参</v>
      </c>
      <c r="G28" s="622"/>
      <c r="H28" s="611" t="str">
        <f>VLOOKUP(A28,'成年女子名簿'!$A$4:$O$30,12,0)</f>
        <v>磯辺友里</v>
      </c>
      <c r="I28" s="612"/>
      <c r="J28" s="612"/>
      <c r="K28" s="622"/>
      <c r="L28" s="611" t="str">
        <f>VLOOKUP(A28,'成年女子名簿'!$A$4:$O$30,9,0)</f>
        <v>新潟県体育協会</v>
      </c>
      <c r="M28" s="612"/>
      <c r="N28" s="612"/>
      <c r="O28" s="613"/>
      <c r="P28" s="172"/>
      <c r="R28" s="192"/>
      <c r="S28" s="192"/>
      <c r="T28" s="192"/>
      <c r="U28" s="192"/>
      <c r="V28" s="192"/>
      <c r="W28" s="192"/>
      <c r="X28" s="192"/>
    </row>
    <row r="29" spans="1:24" ht="28.5" customHeight="1" thickBot="1">
      <c r="A29" s="4">
        <f>VLOOKUP(A25,$AM$13:$AS$17,7,0)</f>
        <v>523</v>
      </c>
      <c r="B29" s="614" t="s">
        <v>53</v>
      </c>
      <c r="C29" s="615"/>
      <c r="D29" s="615" t="s">
        <v>189</v>
      </c>
      <c r="E29" s="615"/>
      <c r="F29" s="616" t="str">
        <f>VLOOKUP(A29,'成年女子名簿'!$A$4:$O$30,6,0)</f>
        <v>初</v>
      </c>
      <c r="G29" s="617"/>
      <c r="H29" s="616" t="str">
        <f>VLOOKUP(A29,'成年女子名簿'!$A$4:$O$30,12,0)</f>
        <v>向奈都美</v>
      </c>
      <c r="I29" s="618"/>
      <c r="J29" s="618"/>
      <c r="K29" s="617"/>
      <c r="L29" s="616" t="str">
        <f>VLOOKUP(A29,'成年女子名簿'!$A$4:$O$30,9,0)</f>
        <v>山梨学院大学</v>
      </c>
      <c r="M29" s="618"/>
      <c r="N29" s="618"/>
      <c r="O29" s="619"/>
      <c r="P29" s="172"/>
      <c r="R29" s="192"/>
      <c r="S29" s="192"/>
      <c r="T29" s="192"/>
      <c r="U29" s="192"/>
      <c r="V29" s="192"/>
      <c r="W29" s="192"/>
      <c r="X29" s="192"/>
    </row>
  </sheetData>
  <sheetProtection/>
  <protectedRanges>
    <protectedRange sqref="AB9 U8 AC5:AD9 W5:W9 Z5:AA9 X9:Y9 N5:N7 L5 P5:P7 J5" name="勝数_1"/>
  </protectedRanges>
  <mergeCells count="163">
    <mergeCell ref="B1:AJ1"/>
    <mergeCell ref="C13:D13"/>
    <mergeCell ref="F13:H13"/>
    <mergeCell ref="I13:M13"/>
    <mergeCell ref="N13:O13"/>
    <mergeCell ref="S4:W4"/>
    <mergeCell ref="AE4:AI4"/>
    <mergeCell ref="Q4:R4"/>
    <mergeCell ref="Z5:AA5"/>
    <mergeCell ref="AC5:AD5"/>
    <mergeCell ref="X4:Y4"/>
    <mergeCell ref="Z4:AD4"/>
    <mergeCell ref="X5:Y5"/>
    <mergeCell ref="S5:T5"/>
    <mergeCell ref="V5:W5"/>
    <mergeCell ref="E5:H5"/>
    <mergeCell ref="Q5:R5"/>
    <mergeCell ref="Y15:AF15"/>
    <mergeCell ref="C5:D5"/>
    <mergeCell ref="I6:L6"/>
    <mergeCell ref="Q6:R6"/>
    <mergeCell ref="M7:P7"/>
    <mergeCell ref="Q8:W8"/>
    <mergeCell ref="X8:Y8"/>
    <mergeCell ref="Z8:AA8"/>
    <mergeCell ref="T16:V16"/>
    <mergeCell ref="Y16:AF16"/>
    <mergeCell ref="AC6:AD6"/>
    <mergeCell ref="W14:X14"/>
    <mergeCell ref="Z6:AA6"/>
    <mergeCell ref="AC7:AD7"/>
    <mergeCell ref="W15:X15"/>
    <mergeCell ref="W16:X16"/>
    <mergeCell ref="Z7:AA7"/>
    <mergeCell ref="T15:V15"/>
    <mergeCell ref="B4:D4"/>
    <mergeCell ref="F4:H4"/>
    <mergeCell ref="J4:L4"/>
    <mergeCell ref="N4:P4"/>
    <mergeCell ref="V9:W9"/>
    <mergeCell ref="X9:AD9"/>
    <mergeCell ref="R13:U13"/>
    <mergeCell ref="Q7:R7"/>
    <mergeCell ref="S7:T7"/>
    <mergeCell ref="V7:W7"/>
    <mergeCell ref="X7:Y7"/>
    <mergeCell ref="AC8:AD8"/>
    <mergeCell ref="C10:AJ10"/>
    <mergeCell ref="Q9:R9"/>
    <mergeCell ref="AG15:AJ15"/>
    <mergeCell ref="L15:O15"/>
    <mergeCell ref="V6:W6"/>
    <mergeCell ref="X6:Y6"/>
    <mergeCell ref="Y14:AF14"/>
    <mergeCell ref="T14:V14"/>
    <mergeCell ref="W13:Z13"/>
    <mergeCell ref="AA13:AI13"/>
    <mergeCell ref="S6:T6"/>
    <mergeCell ref="AG14:AJ14"/>
    <mergeCell ref="B15:C15"/>
    <mergeCell ref="D15:E15"/>
    <mergeCell ref="F15:G15"/>
    <mergeCell ref="H15:K15"/>
    <mergeCell ref="B14:C14"/>
    <mergeCell ref="D14:E14"/>
    <mergeCell ref="Q14:S14"/>
    <mergeCell ref="F14:G14"/>
    <mergeCell ref="L14:O14"/>
    <mergeCell ref="H14:K14"/>
    <mergeCell ref="Q16:S16"/>
    <mergeCell ref="Q15:S15"/>
    <mergeCell ref="AG16:AJ16"/>
    <mergeCell ref="B17:C17"/>
    <mergeCell ref="D17:E17"/>
    <mergeCell ref="F17:G17"/>
    <mergeCell ref="H17:K17"/>
    <mergeCell ref="AG17:AJ17"/>
    <mergeCell ref="B16:C16"/>
    <mergeCell ref="D16:E16"/>
    <mergeCell ref="F16:G16"/>
    <mergeCell ref="H16:K16"/>
    <mergeCell ref="C19:D19"/>
    <mergeCell ref="F19:H19"/>
    <mergeCell ref="I19:M19"/>
    <mergeCell ref="L16:O16"/>
    <mergeCell ref="N19:O19"/>
    <mergeCell ref="AA19:AI19"/>
    <mergeCell ref="L17:O17"/>
    <mergeCell ref="Q17:S17"/>
    <mergeCell ref="R19:U19"/>
    <mergeCell ref="W19:Z19"/>
    <mergeCell ref="T17:V17"/>
    <mergeCell ref="W17:X17"/>
    <mergeCell ref="Y17:AF17"/>
    <mergeCell ref="F20:G20"/>
    <mergeCell ref="H20:K20"/>
    <mergeCell ref="L20:O20"/>
    <mergeCell ref="Q20:S20"/>
    <mergeCell ref="Y20:AF20"/>
    <mergeCell ref="AG20:AJ20"/>
    <mergeCell ref="B21:C21"/>
    <mergeCell ref="D21:E21"/>
    <mergeCell ref="F21:G21"/>
    <mergeCell ref="H21:K21"/>
    <mergeCell ref="L21:O21"/>
    <mergeCell ref="Q21:S21"/>
    <mergeCell ref="B20:C20"/>
    <mergeCell ref="D20:E20"/>
    <mergeCell ref="L22:O22"/>
    <mergeCell ref="Q22:S22"/>
    <mergeCell ref="T20:V20"/>
    <mergeCell ref="W20:X20"/>
    <mergeCell ref="T21:V21"/>
    <mergeCell ref="W21:X21"/>
    <mergeCell ref="B22:C22"/>
    <mergeCell ref="D22:E22"/>
    <mergeCell ref="F22:G22"/>
    <mergeCell ref="H22:K22"/>
    <mergeCell ref="Y21:AF21"/>
    <mergeCell ref="AG21:AJ21"/>
    <mergeCell ref="T22:V22"/>
    <mergeCell ref="W22:X22"/>
    <mergeCell ref="Y22:AF22"/>
    <mergeCell ref="AG22:AJ22"/>
    <mergeCell ref="Y23:AF23"/>
    <mergeCell ref="AG23:AJ23"/>
    <mergeCell ref="C25:D25"/>
    <mergeCell ref="F25:H25"/>
    <mergeCell ref="I25:M25"/>
    <mergeCell ref="N25:O25"/>
    <mergeCell ref="B23:C23"/>
    <mergeCell ref="D23:E23"/>
    <mergeCell ref="F23:G23"/>
    <mergeCell ref="H23:K23"/>
    <mergeCell ref="H26:K26"/>
    <mergeCell ref="T23:V23"/>
    <mergeCell ref="W23:X23"/>
    <mergeCell ref="L23:O23"/>
    <mergeCell ref="Q23:S23"/>
    <mergeCell ref="H28:K28"/>
    <mergeCell ref="L26:O26"/>
    <mergeCell ref="B27:C27"/>
    <mergeCell ref="D27:E27"/>
    <mergeCell ref="F27:G27"/>
    <mergeCell ref="H27:K27"/>
    <mergeCell ref="L27:O27"/>
    <mergeCell ref="B26:C26"/>
    <mergeCell ref="D26:E26"/>
    <mergeCell ref="F26:G26"/>
    <mergeCell ref="S9:T9"/>
    <mergeCell ref="L28:O28"/>
    <mergeCell ref="B29:C29"/>
    <mergeCell ref="D29:E29"/>
    <mergeCell ref="F29:G29"/>
    <mergeCell ref="H29:K29"/>
    <mergeCell ref="L29:O29"/>
    <mergeCell ref="B28:C28"/>
    <mergeCell ref="D28:E28"/>
    <mergeCell ref="F28:G28"/>
    <mergeCell ref="C6:D6"/>
    <mergeCell ref="C7:D7"/>
    <mergeCell ref="C8:D8"/>
    <mergeCell ref="C9:D9"/>
  </mergeCells>
  <printOptions/>
  <pageMargins left="0.5511811023622047" right="0.3937007874015748" top="0.8267716535433072" bottom="0.5118110236220472" header="0.5118110236220472" footer="0.5511811023622047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W66"/>
  <sheetViews>
    <sheetView view="pageBreakPreview" zoomScale="75" zoomScaleSheetLayoutView="75" zoomScalePageLayoutView="0" workbookViewId="0" topLeftCell="A1">
      <selection activeCell="W6" sqref="W6"/>
    </sheetView>
  </sheetViews>
  <sheetFormatPr defaultColWidth="9.00390625" defaultRowHeight="13.5"/>
  <cols>
    <col min="1" max="1" width="5.375" style="0" customWidth="1"/>
    <col min="2" max="2" width="2.75390625" style="0" customWidth="1"/>
    <col min="3" max="3" width="9.25390625" style="0" customWidth="1"/>
    <col min="4" max="4" width="2.75390625" style="123" customWidth="1"/>
    <col min="5" max="5" width="7.00390625" style="123" customWidth="1"/>
    <col min="6" max="6" width="2.75390625" style="1" customWidth="1"/>
    <col min="7" max="7" width="7.00390625" style="1" customWidth="1"/>
    <col min="8" max="8" width="2.75390625" style="39" customWidth="1"/>
    <col min="9" max="9" width="7.00390625" style="39" customWidth="1"/>
    <col min="10" max="10" width="2.75390625" style="123" customWidth="1"/>
    <col min="11" max="11" width="7.00390625" style="123" customWidth="1"/>
    <col min="12" max="12" width="2.75390625" style="1" customWidth="1"/>
    <col min="13" max="13" width="7.00390625" style="1" customWidth="1"/>
    <col min="14" max="14" width="2.75390625" style="82" customWidth="1"/>
    <col min="15" max="15" width="7.00390625" style="82" customWidth="1"/>
    <col min="16" max="16" width="9.25390625" style="0" customWidth="1"/>
    <col min="17" max="17" width="2.75390625" style="123" customWidth="1"/>
    <col min="18" max="18" width="7.00390625" style="123" customWidth="1"/>
    <col min="19" max="19" width="2.75390625" style="1" customWidth="1"/>
    <col min="20" max="20" width="7.00390625" style="1" customWidth="1"/>
    <col min="21" max="21" width="2.75390625" style="82" customWidth="1"/>
    <col min="22" max="22" width="7.00390625" style="82" customWidth="1"/>
    <col min="23" max="31" width="4.375" style="0" customWidth="1"/>
    <col min="32" max="32" width="5.375" style="0" customWidth="1"/>
    <col min="33" max="33" width="6.50390625" style="0" customWidth="1"/>
    <col min="34" max="34" width="6.875" style="0" customWidth="1"/>
    <col min="35" max="47" width="2.75390625" style="1" customWidth="1"/>
    <col min="48" max="48" width="2.875" style="1" customWidth="1"/>
    <col min="49" max="49" width="5.50390625" style="0" customWidth="1"/>
  </cols>
  <sheetData>
    <row r="1" spans="3:28" ht="34.5" customHeight="1">
      <c r="C1" s="662" t="s">
        <v>364</v>
      </c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188"/>
      <c r="AB1" t="s">
        <v>143</v>
      </c>
    </row>
    <row r="2" spans="33:48" ht="14.25" thickBot="1">
      <c r="AG2" s="667" t="s">
        <v>238</v>
      </c>
      <c r="AH2" s="668"/>
      <c r="AI2" s="2">
        <v>1</v>
      </c>
      <c r="AJ2" s="338"/>
      <c r="AK2" s="2">
        <v>2</v>
      </c>
      <c r="AL2" s="338"/>
      <c r="AM2" s="208">
        <v>3</v>
      </c>
      <c r="AN2" s="2">
        <v>4</v>
      </c>
      <c r="AO2" s="338"/>
      <c r="AP2" s="209">
        <v>5</v>
      </c>
      <c r="AQ2" s="2">
        <v>6</v>
      </c>
      <c r="AR2" s="341"/>
      <c r="AS2" s="2">
        <v>7</v>
      </c>
      <c r="AT2" s="341"/>
      <c r="AU2" s="208">
        <v>8</v>
      </c>
      <c r="AV2" s="671"/>
    </row>
    <row r="3" spans="3:49" ht="17.25" customHeight="1" thickBot="1">
      <c r="C3" s="218" t="s">
        <v>108</v>
      </c>
      <c r="D3" s="663" t="s">
        <v>109</v>
      </c>
      <c r="E3" s="664"/>
      <c r="F3" s="664"/>
      <c r="G3" s="664"/>
      <c r="H3" s="664"/>
      <c r="I3" s="665"/>
      <c r="J3" s="663" t="s">
        <v>110</v>
      </c>
      <c r="K3" s="664"/>
      <c r="L3" s="664"/>
      <c r="M3" s="664"/>
      <c r="N3" s="664"/>
      <c r="O3" s="664"/>
      <c r="P3" s="189" t="s">
        <v>108</v>
      </c>
      <c r="Q3" s="673" t="s">
        <v>111</v>
      </c>
      <c r="R3" s="674"/>
      <c r="S3" s="674"/>
      <c r="T3" s="674"/>
      <c r="U3" s="674"/>
      <c r="V3" s="675"/>
      <c r="AF3">
        <v>1</v>
      </c>
      <c r="AG3" s="195" t="str">
        <f aca="true" t="shared" si="0" ref="AG3:AG8">C51</f>
        <v>岩佐</v>
      </c>
      <c r="AH3" s="2" t="str">
        <f aca="true" t="shared" si="1" ref="AH3:AH8">G51</f>
        <v>福井</v>
      </c>
      <c r="AI3" s="456" t="s">
        <v>368</v>
      </c>
      <c r="AJ3" s="339"/>
      <c r="AK3" s="210"/>
      <c r="AL3" s="339"/>
      <c r="AM3" s="210"/>
      <c r="AN3" s="210"/>
      <c r="AO3" s="339"/>
      <c r="AP3" s="210"/>
      <c r="AQ3" s="210"/>
      <c r="AR3" s="339"/>
      <c r="AS3" s="210"/>
      <c r="AT3" s="339"/>
      <c r="AU3" s="456" t="s">
        <v>365</v>
      </c>
      <c r="AV3" s="672"/>
      <c r="AW3">
        <v>4</v>
      </c>
    </row>
    <row r="4" spans="3:49" ht="17.25" customHeight="1">
      <c r="C4" s="659">
        <v>1</v>
      </c>
      <c r="D4" s="660" t="s">
        <v>112</v>
      </c>
      <c r="E4" s="661"/>
      <c r="F4" s="661"/>
      <c r="G4" s="661"/>
      <c r="H4" s="661"/>
      <c r="I4" s="666"/>
      <c r="J4" s="660" t="s">
        <v>113</v>
      </c>
      <c r="K4" s="661"/>
      <c r="L4" s="661"/>
      <c r="M4" s="661"/>
      <c r="N4" s="661"/>
      <c r="O4" s="661"/>
      <c r="P4" s="659">
        <v>1</v>
      </c>
      <c r="Q4" s="642" t="s">
        <v>114</v>
      </c>
      <c r="R4" s="642"/>
      <c r="S4" s="642"/>
      <c r="T4" s="642"/>
      <c r="U4" s="642"/>
      <c r="V4" s="643"/>
      <c r="AF4">
        <v>2</v>
      </c>
      <c r="AG4" s="195" t="str">
        <f t="shared" si="0"/>
        <v>袖山</v>
      </c>
      <c r="AH4" s="2" t="str">
        <f t="shared" si="1"/>
        <v>新潟</v>
      </c>
      <c r="AI4" s="457" t="s">
        <v>367</v>
      </c>
      <c r="AJ4" s="339"/>
      <c r="AK4" s="457" t="s">
        <v>365</v>
      </c>
      <c r="AL4" s="339"/>
      <c r="AM4" s="457" t="s">
        <v>367</v>
      </c>
      <c r="AN4" s="211"/>
      <c r="AO4" s="339"/>
      <c r="AP4" s="457"/>
      <c r="AQ4" s="457" t="s">
        <v>367</v>
      </c>
      <c r="AR4" s="339"/>
      <c r="AS4" s="457" t="s">
        <v>365</v>
      </c>
      <c r="AT4" s="339"/>
      <c r="AU4" s="211"/>
      <c r="AV4" s="672"/>
      <c r="AW4">
        <v>4</v>
      </c>
    </row>
    <row r="5" spans="3:49" ht="17.25" customHeight="1" thickBot="1">
      <c r="C5" s="647"/>
      <c r="D5" s="644" t="str">
        <f>VLOOKUP(W5,$AG$27:$AH$31,2,0)</f>
        <v>長野県</v>
      </c>
      <c r="E5" s="649"/>
      <c r="F5" s="649" t="s">
        <v>195</v>
      </c>
      <c r="G5" s="649"/>
      <c r="H5" s="644" t="str">
        <f>VLOOKUP(Y5,$AG$27:$AH$31,2,0)</f>
        <v>富山県</v>
      </c>
      <c r="I5" s="649"/>
      <c r="J5" s="644" t="str">
        <f>VLOOKUP(Z5,$AG$27:$AH$31,2,0)</f>
        <v>石川県</v>
      </c>
      <c r="K5" s="649"/>
      <c r="L5" s="649" t="s">
        <v>139</v>
      </c>
      <c r="M5" s="649"/>
      <c r="N5" s="644" t="str">
        <f>VLOOKUP(AB5,$AG$27:$AH$31,2,0)</f>
        <v>新潟県</v>
      </c>
      <c r="O5" s="649"/>
      <c r="P5" s="647"/>
      <c r="Q5" s="644" t="str">
        <f>VLOOKUP(AC5,$AG$35:$AH$39,2,0)</f>
        <v>新潟県</v>
      </c>
      <c r="R5" s="649"/>
      <c r="S5" s="649" t="s">
        <v>139</v>
      </c>
      <c r="T5" s="649"/>
      <c r="U5" s="644" t="str">
        <f>VLOOKUP(AE5,$AG$35:$AH$39,2,0)</f>
        <v>福井県</v>
      </c>
      <c r="V5" s="645"/>
      <c r="W5">
        <v>2</v>
      </c>
      <c r="Y5">
        <v>5</v>
      </c>
      <c r="Z5" s="358">
        <v>3</v>
      </c>
      <c r="AA5" s="450"/>
      <c r="AB5" s="451">
        <v>4</v>
      </c>
      <c r="AC5" s="452">
        <v>2</v>
      </c>
      <c r="AE5">
        <v>5</v>
      </c>
      <c r="AF5">
        <v>3</v>
      </c>
      <c r="AG5" s="195" t="str">
        <f t="shared" si="0"/>
        <v>神田</v>
      </c>
      <c r="AH5" s="2" t="str">
        <f t="shared" si="1"/>
        <v>富山</v>
      </c>
      <c r="AI5" s="211"/>
      <c r="AJ5" s="339"/>
      <c r="AK5" s="211"/>
      <c r="AL5" s="339"/>
      <c r="AM5" s="457" t="s">
        <v>365</v>
      </c>
      <c r="AN5" s="457" t="s">
        <v>367</v>
      </c>
      <c r="AO5" s="339"/>
      <c r="AP5" s="457"/>
      <c r="AQ5" s="457"/>
      <c r="AR5" s="339"/>
      <c r="AS5" s="457" t="s">
        <v>367</v>
      </c>
      <c r="AT5" s="339"/>
      <c r="AU5" s="457" t="s">
        <v>367</v>
      </c>
      <c r="AV5" s="672"/>
      <c r="AW5">
        <v>4</v>
      </c>
    </row>
    <row r="6" spans="3:49" ht="17.25" customHeight="1" thickBot="1">
      <c r="C6" s="647"/>
      <c r="D6" s="225" t="s">
        <v>196</v>
      </c>
      <c r="E6" s="219" t="str">
        <f>VLOOKUP(W6,$AF$3:$AG$22,2,0)</f>
        <v>福島</v>
      </c>
      <c r="F6" s="2" t="s">
        <v>197</v>
      </c>
      <c r="G6" s="219" t="str">
        <f>VLOOKUP(X6,$AF$3:$AG$22,2,0)</f>
        <v>竹下</v>
      </c>
      <c r="H6" s="195" t="s">
        <v>197</v>
      </c>
      <c r="I6" s="219" t="str">
        <f>VLOOKUP(Y6,$AF$3:$AG$22,2,0)</f>
        <v>神田</v>
      </c>
      <c r="J6" s="225" t="s">
        <v>196</v>
      </c>
      <c r="K6" s="219" t="str">
        <f>VLOOKUP(Z6,$AF$3:$AG$22,2,0)</f>
        <v>熊倉</v>
      </c>
      <c r="L6" s="2" t="s">
        <v>197</v>
      </c>
      <c r="M6" s="219" t="str">
        <f>VLOOKUP(AA6,$AF$3:$AG$22,2,0)</f>
        <v>森嶋</v>
      </c>
      <c r="N6" s="2" t="s">
        <v>197</v>
      </c>
      <c r="O6" s="221" t="str">
        <f>VLOOKUP(AB6,$AF$3:$AG$22,2,0)</f>
        <v>川口</v>
      </c>
      <c r="P6" s="647"/>
      <c r="Q6" s="225" t="s">
        <v>196</v>
      </c>
      <c r="R6" s="221" t="str">
        <f>VLOOKUP(AC6,$AF$3:$AG$22,2,0)</f>
        <v>本出</v>
      </c>
      <c r="S6" s="2" t="s">
        <v>197</v>
      </c>
      <c r="T6" s="221" t="str">
        <f>VLOOKUP(AD6,$AF$3:$AG$22,2,0)</f>
        <v>黒河内</v>
      </c>
      <c r="U6" s="2" t="s">
        <v>197</v>
      </c>
      <c r="V6" s="220" t="str">
        <f>VLOOKUP(AE6,$AF$3:$AG$22,2,0)</f>
        <v>渡邊</v>
      </c>
      <c r="W6" s="144">
        <v>5</v>
      </c>
      <c r="X6" s="142">
        <v>6</v>
      </c>
      <c r="Y6" s="143">
        <v>3</v>
      </c>
      <c r="Z6" s="141">
        <v>9</v>
      </c>
      <c r="AA6" s="142">
        <v>11</v>
      </c>
      <c r="AB6" s="143">
        <v>8</v>
      </c>
      <c r="AC6" s="144">
        <v>13</v>
      </c>
      <c r="AD6" s="142">
        <v>14</v>
      </c>
      <c r="AE6" s="143">
        <v>16</v>
      </c>
      <c r="AF6">
        <v>4</v>
      </c>
      <c r="AG6" s="195" t="str">
        <f t="shared" si="0"/>
        <v>森山</v>
      </c>
      <c r="AH6" s="2" t="str">
        <f t="shared" si="1"/>
        <v>福井</v>
      </c>
      <c r="AI6" s="457" t="s">
        <v>365</v>
      </c>
      <c r="AJ6" s="339"/>
      <c r="AK6" s="211"/>
      <c r="AL6" s="339"/>
      <c r="AM6" s="211"/>
      <c r="AN6" s="211"/>
      <c r="AO6" s="339"/>
      <c r="AP6" s="211"/>
      <c r="AQ6" s="211"/>
      <c r="AR6" s="339"/>
      <c r="AS6" s="211"/>
      <c r="AT6" s="339"/>
      <c r="AU6" s="457" t="s">
        <v>367</v>
      </c>
      <c r="AV6" s="672"/>
      <c r="AW6">
        <v>3</v>
      </c>
    </row>
    <row r="7" spans="3:49" ht="17.25" customHeight="1">
      <c r="C7" s="650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47">
        <v>2</v>
      </c>
      <c r="Q7" s="642" t="s">
        <v>115</v>
      </c>
      <c r="R7" s="642"/>
      <c r="S7" s="642"/>
      <c r="T7" s="642"/>
      <c r="U7" s="642"/>
      <c r="V7" s="643"/>
      <c r="AF7">
        <v>5</v>
      </c>
      <c r="AG7" s="195" t="str">
        <f t="shared" si="0"/>
        <v>福島</v>
      </c>
      <c r="AH7" s="2" t="str">
        <f t="shared" si="1"/>
        <v>石川</v>
      </c>
      <c r="AI7" s="457"/>
      <c r="AJ7" s="339"/>
      <c r="AK7" s="457" t="s">
        <v>367</v>
      </c>
      <c r="AL7" s="339"/>
      <c r="AM7" s="463" t="s">
        <v>367</v>
      </c>
      <c r="AN7" s="457" t="s">
        <v>365</v>
      </c>
      <c r="AO7" s="339"/>
      <c r="AP7" s="211"/>
      <c r="AQ7" s="211"/>
      <c r="AR7" s="339"/>
      <c r="AS7" s="457" t="s">
        <v>367</v>
      </c>
      <c r="AT7" s="339"/>
      <c r="AU7" s="457"/>
      <c r="AV7" s="672"/>
      <c r="AW7" s="462" t="s">
        <v>194</v>
      </c>
    </row>
    <row r="8" spans="3:49" ht="17.25" customHeight="1" thickBot="1">
      <c r="C8" s="652"/>
      <c r="D8" s="653"/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47"/>
      <c r="Q8" s="644" t="str">
        <f>VLOOKUP(AC8,$AG$42:$AH$46,2,0)</f>
        <v>長野県</v>
      </c>
      <c r="R8" s="649"/>
      <c r="S8" s="649" t="s">
        <v>139</v>
      </c>
      <c r="T8" s="649"/>
      <c r="U8" s="644" t="str">
        <f>VLOOKUP(AE8,$AG$42:$AH$46,2,0)</f>
        <v>福井県</v>
      </c>
      <c r="V8" s="645"/>
      <c r="AC8">
        <v>2</v>
      </c>
      <c r="AE8">
        <v>5</v>
      </c>
      <c r="AF8">
        <v>6</v>
      </c>
      <c r="AG8" s="195" t="str">
        <f t="shared" si="0"/>
        <v>竹下</v>
      </c>
      <c r="AH8" s="2" t="str">
        <f t="shared" si="1"/>
        <v>長野</v>
      </c>
      <c r="AI8" s="212"/>
      <c r="AJ8" s="340"/>
      <c r="AK8" s="458" t="s">
        <v>367</v>
      </c>
      <c r="AL8" s="340"/>
      <c r="AM8" s="212"/>
      <c r="AN8" s="458" t="s">
        <v>367</v>
      </c>
      <c r="AO8" s="340"/>
      <c r="AP8" s="458" t="s">
        <v>365</v>
      </c>
      <c r="AQ8" s="458" t="s">
        <v>367</v>
      </c>
      <c r="AR8" s="340"/>
      <c r="AS8" s="212"/>
      <c r="AT8" s="340"/>
      <c r="AU8" s="212"/>
      <c r="AV8" s="672"/>
      <c r="AW8">
        <v>3</v>
      </c>
    </row>
    <row r="9" spans="3:48" ht="17.25" customHeight="1" thickBot="1">
      <c r="C9" s="656"/>
      <c r="D9" s="657"/>
      <c r="E9" s="657"/>
      <c r="F9" s="657"/>
      <c r="G9" s="657"/>
      <c r="H9" s="657"/>
      <c r="I9" s="657"/>
      <c r="J9" s="657"/>
      <c r="K9" s="657"/>
      <c r="L9" s="657"/>
      <c r="M9" s="657"/>
      <c r="N9" s="657"/>
      <c r="O9" s="657"/>
      <c r="P9" s="647"/>
      <c r="Q9" s="225" t="s">
        <v>196</v>
      </c>
      <c r="R9" s="221" t="str">
        <f>VLOOKUP(AC9,$AF$3:$AG$22,2,0)</f>
        <v>瀧波</v>
      </c>
      <c r="S9" s="2" t="s">
        <v>197</v>
      </c>
      <c r="T9" s="221" t="str">
        <f>VLOOKUP(AD9,$AF$3:$AG$22,2,0)</f>
        <v>渡邊</v>
      </c>
      <c r="U9" s="2" t="s">
        <v>197</v>
      </c>
      <c r="V9" s="220" t="str">
        <f>VLOOKUP(AE9,$AF$3:$AG$22,2,0)</f>
        <v>本出</v>
      </c>
      <c r="W9" s="145"/>
      <c r="X9" s="145"/>
      <c r="Y9" s="145"/>
      <c r="Z9" s="145"/>
      <c r="AA9" s="145"/>
      <c r="AB9" s="145"/>
      <c r="AC9" s="141">
        <v>15</v>
      </c>
      <c r="AD9" s="142">
        <v>16</v>
      </c>
      <c r="AE9" s="143">
        <v>13</v>
      </c>
      <c r="AG9" s="669" t="s">
        <v>239</v>
      </c>
      <c r="AH9" s="670"/>
      <c r="AI9" s="2">
        <v>1</v>
      </c>
      <c r="AJ9" s="339"/>
      <c r="AK9" s="2">
        <v>2</v>
      </c>
      <c r="AL9" s="339"/>
      <c r="AM9" s="343">
        <v>3</v>
      </c>
      <c r="AN9" s="2">
        <v>4</v>
      </c>
      <c r="AO9" s="339"/>
      <c r="AP9" s="209">
        <v>5</v>
      </c>
      <c r="AQ9" s="2">
        <v>6</v>
      </c>
      <c r="AR9" s="342"/>
      <c r="AS9" s="2">
        <v>7</v>
      </c>
      <c r="AT9" s="342"/>
      <c r="AU9" s="209">
        <v>8</v>
      </c>
      <c r="AV9" s="672"/>
    </row>
    <row r="10" spans="3:49" ht="17.25" customHeight="1">
      <c r="C10" s="647">
        <v>2</v>
      </c>
      <c r="D10" s="644" t="s">
        <v>120</v>
      </c>
      <c r="E10" s="649"/>
      <c r="F10" s="649"/>
      <c r="G10" s="649"/>
      <c r="H10" s="649"/>
      <c r="I10" s="658"/>
      <c r="J10" s="644" t="s">
        <v>121</v>
      </c>
      <c r="K10" s="649"/>
      <c r="L10" s="649"/>
      <c r="M10" s="649"/>
      <c r="N10" s="649"/>
      <c r="O10" s="649"/>
      <c r="P10" s="647">
        <v>3</v>
      </c>
      <c r="Q10" s="642" t="s">
        <v>116</v>
      </c>
      <c r="R10" s="642"/>
      <c r="S10" s="642"/>
      <c r="T10" s="642"/>
      <c r="U10" s="642"/>
      <c r="V10" s="643"/>
      <c r="AF10">
        <v>7</v>
      </c>
      <c r="AG10" s="196" t="str">
        <f aca="true" t="shared" si="2" ref="AG10:AG15">I51</f>
        <v>中山</v>
      </c>
      <c r="AH10" s="13" t="str">
        <f aca="true" t="shared" si="3" ref="AH10:AH15">M51</f>
        <v>長野</v>
      </c>
      <c r="AI10" s="459"/>
      <c r="AJ10" s="339"/>
      <c r="AK10" s="213"/>
      <c r="AL10" s="339"/>
      <c r="AM10" s="459"/>
      <c r="AN10" s="457"/>
      <c r="AO10" s="339"/>
      <c r="AP10" s="457"/>
      <c r="AQ10" s="213"/>
      <c r="AR10" s="339"/>
      <c r="AS10" s="457"/>
      <c r="AT10" s="339"/>
      <c r="AU10" s="211"/>
      <c r="AV10" s="672"/>
      <c r="AW10">
        <v>4</v>
      </c>
    </row>
    <row r="11" spans="3:49" ht="17.25" customHeight="1" thickBot="1">
      <c r="C11" s="647"/>
      <c r="D11" s="644" t="str">
        <f>VLOOKUP(W11,$AG$27:$AH$31,2,0)</f>
        <v>福井県</v>
      </c>
      <c r="E11" s="649"/>
      <c r="F11" s="649" t="s">
        <v>139</v>
      </c>
      <c r="G11" s="649"/>
      <c r="H11" s="644" t="str">
        <f>VLOOKUP(Y11,$AG$27:$AH$31,2,0)</f>
        <v>富山県</v>
      </c>
      <c r="I11" s="649"/>
      <c r="J11" s="644" t="str">
        <f>VLOOKUP(Z11,$AG$27:$AH$31,2,0)</f>
        <v>長野県</v>
      </c>
      <c r="K11" s="649"/>
      <c r="L11" s="649" t="s">
        <v>139</v>
      </c>
      <c r="M11" s="649"/>
      <c r="N11" s="644" t="str">
        <f>VLOOKUP(AB11,$AG$27:$AH$31,2,0)</f>
        <v>石川県</v>
      </c>
      <c r="O11" s="649"/>
      <c r="P11" s="647"/>
      <c r="Q11" s="644" t="str">
        <f>VLOOKUP(AC11,$AG$35:$AH$39,2,0)</f>
        <v>石川県</v>
      </c>
      <c r="R11" s="649"/>
      <c r="S11" s="649" t="s">
        <v>139</v>
      </c>
      <c r="T11" s="649"/>
      <c r="U11" s="644" t="str">
        <f>VLOOKUP(AE11,$AG$35:$AH$39,2,0)</f>
        <v>富山県</v>
      </c>
      <c r="V11" s="645"/>
      <c r="W11">
        <v>1</v>
      </c>
      <c r="Y11">
        <v>5</v>
      </c>
      <c r="Z11" s="358">
        <v>2</v>
      </c>
      <c r="AA11" s="450"/>
      <c r="AB11" s="451">
        <v>3</v>
      </c>
      <c r="AC11" s="452">
        <v>3</v>
      </c>
      <c r="AE11">
        <v>4</v>
      </c>
      <c r="AF11">
        <v>8</v>
      </c>
      <c r="AG11" s="196" t="str">
        <f t="shared" si="2"/>
        <v>川口</v>
      </c>
      <c r="AH11" s="13" t="str">
        <f t="shared" si="3"/>
        <v>福井</v>
      </c>
      <c r="AI11" s="457"/>
      <c r="AJ11" s="339"/>
      <c r="AK11" s="457"/>
      <c r="AL11" s="339"/>
      <c r="AM11" s="211"/>
      <c r="AN11" s="457"/>
      <c r="AO11" s="339"/>
      <c r="AP11" s="457"/>
      <c r="AQ11" s="457"/>
      <c r="AR11" s="339"/>
      <c r="AS11" s="457"/>
      <c r="AT11" s="339"/>
      <c r="AU11" s="457"/>
      <c r="AV11" s="672"/>
      <c r="AW11">
        <v>3</v>
      </c>
    </row>
    <row r="12" spans="3:49" ht="17.25" customHeight="1" thickBot="1">
      <c r="C12" s="647"/>
      <c r="D12" s="225" t="s">
        <v>196</v>
      </c>
      <c r="E12" s="221" t="str">
        <f>VLOOKUP(W12,$AF$3:$AG$22,2,0)</f>
        <v>神田</v>
      </c>
      <c r="F12" s="2" t="s">
        <v>197</v>
      </c>
      <c r="G12" s="221" t="str">
        <f>VLOOKUP(X12,$AF$3:$AG$22,2,0)</f>
        <v>福島</v>
      </c>
      <c r="H12" s="195" t="s">
        <v>197</v>
      </c>
      <c r="I12" s="221" t="str">
        <f>VLOOKUP(Y12,$AF$3:$AG$22,2,0)</f>
        <v>袖山</v>
      </c>
      <c r="J12" s="225" t="s">
        <v>196</v>
      </c>
      <c r="K12" s="221" t="str">
        <f>VLOOKUP(Z12,$AF$3:$AG$22,2,0)</f>
        <v>森嶋</v>
      </c>
      <c r="L12" s="2" t="s">
        <v>197</v>
      </c>
      <c r="M12" s="221" t="str">
        <f>VLOOKUP(AA12,$AF$3:$AG$22,2,0)</f>
        <v>井村</v>
      </c>
      <c r="N12" s="2" t="s">
        <v>197</v>
      </c>
      <c r="O12" s="221" t="str">
        <f>VLOOKUP(AB12,$AF$3:$AG$22,2,0)</f>
        <v>川口</v>
      </c>
      <c r="P12" s="647"/>
      <c r="Q12" s="225" t="s">
        <v>196</v>
      </c>
      <c r="R12" s="221" t="str">
        <f>VLOOKUP(AC12,$AF$3:$AG$22,2,0)</f>
        <v>二ツ谷</v>
      </c>
      <c r="S12" s="2" t="s">
        <v>197</v>
      </c>
      <c r="T12" s="226" t="str">
        <f>VLOOKUP(AD12,$AF$3:$AG$22,2,0)</f>
        <v>森山</v>
      </c>
      <c r="U12" s="2" t="s">
        <v>197</v>
      </c>
      <c r="V12" s="220" t="str">
        <f>VLOOKUP(AE12,$AF$3:$AG$22,2,0)</f>
        <v>岡本</v>
      </c>
      <c r="W12" s="144">
        <v>3</v>
      </c>
      <c r="X12" s="142">
        <v>5</v>
      </c>
      <c r="Y12" s="143">
        <v>2</v>
      </c>
      <c r="Z12" s="141">
        <v>11</v>
      </c>
      <c r="AA12" s="142">
        <v>12</v>
      </c>
      <c r="AB12" s="143">
        <v>8</v>
      </c>
      <c r="AC12" s="144">
        <v>18</v>
      </c>
      <c r="AD12" s="142">
        <v>4</v>
      </c>
      <c r="AE12" s="143">
        <v>17</v>
      </c>
      <c r="AF12">
        <v>9</v>
      </c>
      <c r="AG12" s="196" t="str">
        <f t="shared" si="2"/>
        <v>熊倉</v>
      </c>
      <c r="AH12" s="13" t="str">
        <f t="shared" si="3"/>
        <v>新潟</v>
      </c>
      <c r="AI12" s="211"/>
      <c r="AJ12" s="339"/>
      <c r="AK12" s="457"/>
      <c r="AL12" s="339"/>
      <c r="AM12" s="457"/>
      <c r="AN12" s="457"/>
      <c r="AO12" s="339"/>
      <c r="AP12" s="457"/>
      <c r="AQ12" s="211"/>
      <c r="AR12" s="339"/>
      <c r="AS12" s="211"/>
      <c r="AT12" s="339"/>
      <c r="AU12" s="457"/>
      <c r="AV12" s="672"/>
      <c r="AW12">
        <v>4</v>
      </c>
    </row>
    <row r="13" spans="3:49" ht="17.25" customHeight="1">
      <c r="C13" s="650"/>
      <c r="D13" s="651"/>
      <c r="E13" s="651"/>
      <c r="F13" s="651"/>
      <c r="G13" s="651"/>
      <c r="H13" s="651"/>
      <c r="I13" s="651"/>
      <c r="J13" s="651"/>
      <c r="K13" s="651"/>
      <c r="L13" s="651"/>
      <c r="M13" s="651"/>
      <c r="N13" s="651"/>
      <c r="O13" s="651"/>
      <c r="P13" s="647">
        <v>4</v>
      </c>
      <c r="Q13" s="642" t="s">
        <v>117</v>
      </c>
      <c r="R13" s="642"/>
      <c r="S13" s="642"/>
      <c r="T13" s="642"/>
      <c r="U13" s="642"/>
      <c r="V13" s="643"/>
      <c r="AF13">
        <v>10</v>
      </c>
      <c r="AG13" s="196" t="str">
        <f t="shared" si="2"/>
        <v>向</v>
      </c>
      <c r="AH13" s="13" t="str">
        <f t="shared" si="3"/>
        <v>富山</v>
      </c>
      <c r="AI13" s="457"/>
      <c r="AJ13" s="339"/>
      <c r="AK13" s="457"/>
      <c r="AL13" s="339"/>
      <c r="AM13" s="457"/>
      <c r="AN13" s="211"/>
      <c r="AO13" s="339"/>
      <c r="AP13" s="211"/>
      <c r="AQ13" s="457"/>
      <c r="AR13" s="339"/>
      <c r="AS13" s="211"/>
      <c r="AT13" s="339"/>
      <c r="AU13" s="457"/>
      <c r="AV13" s="672"/>
      <c r="AW13" t="s">
        <v>194</v>
      </c>
    </row>
    <row r="14" spans="3:49" ht="17.25" customHeight="1" thickBot="1">
      <c r="C14" s="652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47"/>
      <c r="Q14" s="644" t="str">
        <f>VLOOKUP(AC14,$AG$42:$AH$46,2,0)</f>
        <v>新潟県</v>
      </c>
      <c r="R14" s="649"/>
      <c r="S14" s="649" t="s">
        <v>139</v>
      </c>
      <c r="T14" s="649"/>
      <c r="U14" s="644" t="str">
        <f>VLOOKUP(AE14,$AG$42:$AH$46,2,0)</f>
        <v>富山県</v>
      </c>
      <c r="V14" s="645"/>
      <c r="AC14">
        <v>3</v>
      </c>
      <c r="AE14">
        <v>4</v>
      </c>
      <c r="AF14">
        <v>11</v>
      </c>
      <c r="AG14" s="196" t="str">
        <f t="shared" si="2"/>
        <v>森嶋</v>
      </c>
      <c r="AH14" s="13" t="str">
        <f t="shared" si="3"/>
        <v>福井</v>
      </c>
      <c r="AI14" s="457"/>
      <c r="AJ14" s="339"/>
      <c r="AK14" s="457"/>
      <c r="AL14" s="339"/>
      <c r="AM14" s="211"/>
      <c r="AN14" s="457"/>
      <c r="AO14" s="339"/>
      <c r="AP14" s="457"/>
      <c r="AQ14" s="457"/>
      <c r="AR14" s="339"/>
      <c r="AS14" s="457"/>
      <c r="AT14" s="339"/>
      <c r="AU14" s="457"/>
      <c r="AV14" s="672"/>
      <c r="AW14">
        <v>3</v>
      </c>
    </row>
    <row r="15" spans="3:49" ht="17.25" customHeight="1" thickBot="1">
      <c r="C15" s="656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47"/>
      <c r="Q15" s="225" t="s">
        <v>196</v>
      </c>
      <c r="R15" s="221" t="str">
        <f>VLOOKUP(AC15,$AF$3:$AG$22,2,0)</f>
        <v>岡本</v>
      </c>
      <c r="S15" s="2" t="s">
        <v>197</v>
      </c>
      <c r="T15" s="221" t="str">
        <f>VLOOKUP(AD15,$AF$3:$AG$22,2,0)</f>
        <v>二ツ谷</v>
      </c>
      <c r="U15" s="2" t="s">
        <v>197</v>
      </c>
      <c r="V15" s="220" t="str">
        <f>VLOOKUP(AE15,$AF$3:$AG$22,2,0)</f>
        <v>黒河内</v>
      </c>
      <c r="AA15" s="145"/>
      <c r="AB15" s="145"/>
      <c r="AC15" s="141">
        <v>17</v>
      </c>
      <c r="AD15" s="142">
        <v>18</v>
      </c>
      <c r="AE15" s="143">
        <v>14</v>
      </c>
      <c r="AF15">
        <v>12</v>
      </c>
      <c r="AG15" s="196" t="str">
        <f t="shared" si="2"/>
        <v>井村</v>
      </c>
      <c r="AH15" s="13" t="str">
        <f t="shared" si="3"/>
        <v>石川</v>
      </c>
      <c r="AI15" s="215"/>
      <c r="AJ15" s="340"/>
      <c r="AK15" s="215"/>
      <c r="AL15" s="340"/>
      <c r="AM15" s="215"/>
      <c r="AN15" s="215"/>
      <c r="AO15" s="340"/>
      <c r="AP15" s="215"/>
      <c r="AQ15" s="460"/>
      <c r="AR15" s="340"/>
      <c r="AS15" s="460"/>
      <c r="AT15" s="340"/>
      <c r="AU15" s="215"/>
      <c r="AV15" s="672"/>
      <c r="AW15">
        <v>4</v>
      </c>
    </row>
    <row r="16" spans="3:48" ht="17.25" customHeight="1">
      <c r="C16" s="647">
        <v>3</v>
      </c>
      <c r="D16" s="644" t="s">
        <v>118</v>
      </c>
      <c r="E16" s="649"/>
      <c r="F16" s="649"/>
      <c r="G16" s="649"/>
      <c r="H16" s="649"/>
      <c r="I16" s="658"/>
      <c r="J16" s="644" t="s">
        <v>119</v>
      </c>
      <c r="K16" s="649"/>
      <c r="L16" s="649"/>
      <c r="M16" s="649"/>
      <c r="N16" s="649"/>
      <c r="O16" s="649"/>
      <c r="P16" s="647">
        <v>5</v>
      </c>
      <c r="Q16" s="642" t="s">
        <v>123</v>
      </c>
      <c r="R16" s="642"/>
      <c r="S16" s="642"/>
      <c r="T16" s="642"/>
      <c r="U16" s="642"/>
      <c r="V16" s="643"/>
      <c r="AG16" s="669" t="s">
        <v>240</v>
      </c>
      <c r="AH16" s="670"/>
      <c r="AI16" s="3">
        <v>1</v>
      </c>
      <c r="AJ16" s="3">
        <v>2</v>
      </c>
      <c r="AK16" s="3">
        <v>3</v>
      </c>
      <c r="AL16" s="3">
        <v>4</v>
      </c>
      <c r="AM16" s="3">
        <v>5</v>
      </c>
      <c r="AN16" s="3">
        <v>6</v>
      </c>
      <c r="AO16" s="3">
        <v>7</v>
      </c>
      <c r="AP16" s="3">
        <v>8</v>
      </c>
      <c r="AQ16" s="3">
        <v>9</v>
      </c>
      <c r="AR16" s="3">
        <v>10</v>
      </c>
      <c r="AS16" s="3">
        <v>11</v>
      </c>
      <c r="AT16" s="3">
        <v>12</v>
      </c>
      <c r="AU16" s="3">
        <v>13</v>
      </c>
      <c r="AV16" s="3">
        <v>14</v>
      </c>
    </row>
    <row r="17" spans="3:49" ht="17.25" customHeight="1" thickBot="1">
      <c r="C17" s="647"/>
      <c r="D17" s="644" t="str">
        <f>VLOOKUP(W17,$AG$35:$AH$39,2,0)</f>
        <v>長野県</v>
      </c>
      <c r="E17" s="649"/>
      <c r="F17" s="649" t="s">
        <v>139</v>
      </c>
      <c r="G17" s="649"/>
      <c r="H17" s="644" t="str">
        <f>VLOOKUP(Y17,$AG$35:$AH$39,2,0)</f>
        <v>福井県</v>
      </c>
      <c r="I17" s="649"/>
      <c r="J17" s="644" t="str">
        <f>VLOOKUP(Z17,$AG$42:$AH$46,2,0)</f>
        <v>石川県</v>
      </c>
      <c r="K17" s="649"/>
      <c r="L17" s="649" t="s">
        <v>139</v>
      </c>
      <c r="M17" s="649"/>
      <c r="N17" s="644" t="str">
        <f>VLOOKUP(AB17,$AG$42:$AH$46,2,0)</f>
        <v>福井県</v>
      </c>
      <c r="O17" s="645"/>
      <c r="P17" s="647"/>
      <c r="Q17" s="644" t="str">
        <f>VLOOKUP(AC17,$AG$35:$AH$39,2,0)</f>
        <v>新潟県</v>
      </c>
      <c r="R17" s="649"/>
      <c r="S17" s="649" t="s">
        <v>139</v>
      </c>
      <c r="T17" s="649"/>
      <c r="U17" s="644" t="str">
        <f>VLOOKUP(AE17,$AG$35:$AH$39,2,0)</f>
        <v>石川県</v>
      </c>
      <c r="V17" s="645"/>
      <c r="W17">
        <v>1</v>
      </c>
      <c r="Y17">
        <v>5</v>
      </c>
      <c r="Z17" s="358">
        <v>1</v>
      </c>
      <c r="AA17" s="450"/>
      <c r="AB17" s="451">
        <v>5</v>
      </c>
      <c r="AC17" s="452">
        <v>2</v>
      </c>
      <c r="AE17">
        <v>3</v>
      </c>
      <c r="AF17">
        <v>13</v>
      </c>
      <c r="AG17" s="196" t="str">
        <f aca="true" t="shared" si="4" ref="AG17:AG22">P51</f>
        <v>本出</v>
      </c>
      <c r="AH17" s="13" t="str">
        <f aca="true" t="shared" si="5" ref="AH17:AH22">T51</f>
        <v>石川</v>
      </c>
      <c r="AI17" s="457"/>
      <c r="AJ17" s="457"/>
      <c r="AK17" s="213"/>
      <c r="AL17" s="459"/>
      <c r="AM17" s="211"/>
      <c r="AN17" s="459"/>
      <c r="AO17" s="459"/>
      <c r="AP17" s="459"/>
      <c r="AQ17" s="211"/>
      <c r="AR17" s="213"/>
      <c r="AS17" s="459"/>
      <c r="AT17" s="457"/>
      <c r="AU17" s="459"/>
      <c r="AV17" s="457"/>
      <c r="AW17">
        <v>4</v>
      </c>
    </row>
    <row r="18" spans="3:49" ht="17.25" customHeight="1" thickBot="1">
      <c r="C18" s="647"/>
      <c r="D18" s="225" t="s">
        <v>196</v>
      </c>
      <c r="E18" s="226" t="str">
        <f>VLOOKUP(W18,$AF$3:$AG$22,2,0)</f>
        <v>本出</v>
      </c>
      <c r="F18" s="2" t="s">
        <v>197</v>
      </c>
      <c r="G18" s="221" t="str">
        <f>VLOOKUP(X18,$AF$3:$AG$22,2,0)</f>
        <v>竹下</v>
      </c>
      <c r="H18" s="195" t="s">
        <v>197</v>
      </c>
      <c r="I18" s="221" t="str">
        <f>VLOOKUP(Y18,$AF$3:$AG$22,2,0)</f>
        <v>神田</v>
      </c>
      <c r="J18" s="225" t="s">
        <v>196</v>
      </c>
      <c r="K18" s="221" t="str">
        <f>VLOOKUP(Z18,$AF$3:$AG$22,2,0)</f>
        <v>向</v>
      </c>
      <c r="L18" s="2" t="s">
        <v>197</v>
      </c>
      <c r="M18" s="221" t="str">
        <f>VLOOKUP(AA18,$AF$3:$AG$22,2,0)</f>
        <v>井村</v>
      </c>
      <c r="N18" s="2" t="s">
        <v>197</v>
      </c>
      <c r="O18" s="226" t="str">
        <f>VLOOKUP(AB18,$AF$3:$AG$22,2,0)</f>
        <v>渡邊</v>
      </c>
      <c r="P18" s="647"/>
      <c r="Q18" s="225" t="s">
        <v>196</v>
      </c>
      <c r="R18" s="221" t="str">
        <f>VLOOKUP(AC18,$AF$3:$AG$22,2,0)</f>
        <v>渡邊</v>
      </c>
      <c r="S18" s="2" t="s">
        <v>197</v>
      </c>
      <c r="T18" s="221" t="str">
        <f>VLOOKUP(AD18,$AF$3:$AG$22,2,0)</f>
        <v>二ツ谷</v>
      </c>
      <c r="U18" s="2" t="s">
        <v>197</v>
      </c>
      <c r="V18" s="220" t="str">
        <f>VLOOKUP(AE18,$AF$3:$AG$22,2,0)</f>
        <v>瀧波</v>
      </c>
      <c r="W18" s="144">
        <v>13</v>
      </c>
      <c r="X18" s="142">
        <v>6</v>
      </c>
      <c r="Y18" s="143">
        <v>3</v>
      </c>
      <c r="Z18" s="141">
        <v>10</v>
      </c>
      <c r="AA18" s="142">
        <v>12</v>
      </c>
      <c r="AB18" s="143">
        <v>16</v>
      </c>
      <c r="AC18" s="144">
        <v>16</v>
      </c>
      <c r="AD18" s="142">
        <v>18</v>
      </c>
      <c r="AE18" s="143">
        <v>15</v>
      </c>
      <c r="AF18">
        <v>14</v>
      </c>
      <c r="AG18" s="196" t="str">
        <f t="shared" si="4"/>
        <v>黒河内</v>
      </c>
      <c r="AH18" s="13" t="str">
        <f t="shared" si="5"/>
        <v>長野</v>
      </c>
      <c r="AI18" s="457"/>
      <c r="AJ18" s="211"/>
      <c r="AK18" s="457"/>
      <c r="AL18" s="457"/>
      <c r="AM18" s="457"/>
      <c r="AN18" s="211"/>
      <c r="AO18" s="211"/>
      <c r="AP18" s="457"/>
      <c r="AQ18" s="211"/>
      <c r="AR18" s="457"/>
      <c r="AS18" s="457"/>
      <c r="AT18" s="211"/>
      <c r="AU18" s="457"/>
      <c r="AV18" s="457"/>
      <c r="AW18">
        <v>7</v>
      </c>
    </row>
    <row r="19" spans="3:49" ht="17.25" customHeight="1">
      <c r="C19" s="647">
        <v>4</v>
      </c>
      <c r="D19" s="644" t="s">
        <v>125</v>
      </c>
      <c r="E19" s="649"/>
      <c r="F19" s="649"/>
      <c r="G19" s="649"/>
      <c r="H19" s="649"/>
      <c r="I19" s="658"/>
      <c r="J19" s="644" t="s">
        <v>126</v>
      </c>
      <c r="K19" s="649"/>
      <c r="L19" s="649"/>
      <c r="M19" s="649"/>
      <c r="N19" s="649"/>
      <c r="O19" s="649"/>
      <c r="P19" s="647">
        <v>6</v>
      </c>
      <c r="Q19" s="642" t="s">
        <v>124</v>
      </c>
      <c r="R19" s="642"/>
      <c r="S19" s="642"/>
      <c r="T19" s="642"/>
      <c r="U19" s="642"/>
      <c r="V19" s="643"/>
      <c r="AF19">
        <v>15</v>
      </c>
      <c r="AG19" s="196" t="str">
        <f t="shared" si="4"/>
        <v>瀧波</v>
      </c>
      <c r="AH19" s="13" t="str">
        <f t="shared" si="5"/>
        <v>福井</v>
      </c>
      <c r="AI19" s="211"/>
      <c r="AJ19" s="211"/>
      <c r="AK19" s="457"/>
      <c r="AL19" s="457"/>
      <c r="AM19" s="457"/>
      <c r="AN19" s="457"/>
      <c r="AO19" s="457"/>
      <c r="AP19" s="211"/>
      <c r="AQ19" s="457"/>
      <c r="AR19" s="457"/>
      <c r="AS19" s="457"/>
      <c r="AT19" s="457"/>
      <c r="AU19" s="211"/>
      <c r="AV19" s="211"/>
      <c r="AW19">
        <v>7</v>
      </c>
    </row>
    <row r="20" spans="3:49" ht="17.25" customHeight="1" thickBot="1">
      <c r="C20" s="647"/>
      <c r="D20" s="644" t="str">
        <f>VLOOKUP(W20,$AG$27:$AH$31,2,0)</f>
        <v>福井県</v>
      </c>
      <c r="E20" s="649"/>
      <c r="F20" s="649" t="s">
        <v>139</v>
      </c>
      <c r="G20" s="649"/>
      <c r="H20" s="644" t="str">
        <f>VLOOKUP(Y20,$AG$27:$AH$31,2,0)</f>
        <v>新潟県</v>
      </c>
      <c r="I20" s="649"/>
      <c r="J20" s="644" t="str">
        <f>VLOOKUP(Z20,$AG$27:$AH$31,2,0)</f>
        <v>石川県</v>
      </c>
      <c r="K20" s="649"/>
      <c r="L20" s="649" t="s">
        <v>139</v>
      </c>
      <c r="M20" s="649"/>
      <c r="N20" s="644" t="str">
        <f>VLOOKUP(AB20,$AG$27:$AH$31,2,0)</f>
        <v>富山県</v>
      </c>
      <c r="O20" s="649"/>
      <c r="P20" s="647"/>
      <c r="Q20" s="644" t="str">
        <f>VLOOKUP(AC20,$AG$42:$AH$46,2,0)</f>
        <v>長野県</v>
      </c>
      <c r="R20" s="649"/>
      <c r="S20" s="649" t="s">
        <v>139</v>
      </c>
      <c r="T20" s="649"/>
      <c r="U20" s="644" t="str">
        <f>VLOOKUP(AE20,$AG$42:$AH$46,2,0)</f>
        <v>新潟県</v>
      </c>
      <c r="V20" s="645"/>
      <c r="W20">
        <v>1</v>
      </c>
      <c r="Y20">
        <v>4</v>
      </c>
      <c r="Z20" s="358">
        <v>3</v>
      </c>
      <c r="AA20" s="450"/>
      <c r="AB20" s="451">
        <v>5</v>
      </c>
      <c r="AC20" s="452">
        <v>2</v>
      </c>
      <c r="AE20">
        <v>3</v>
      </c>
      <c r="AF20">
        <v>16</v>
      </c>
      <c r="AG20" s="196" t="str">
        <f t="shared" si="4"/>
        <v>渡邊</v>
      </c>
      <c r="AH20" s="13" t="str">
        <f t="shared" si="5"/>
        <v>新潟</v>
      </c>
      <c r="AI20" s="211"/>
      <c r="AJ20" s="457"/>
      <c r="AK20" s="457"/>
      <c r="AL20" s="211"/>
      <c r="AM20" s="211"/>
      <c r="AN20" s="211"/>
      <c r="AO20" s="457"/>
      <c r="AP20" s="211"/>
      <c r="AQ20" s="457"/>
      <c r="AR20" s="211"/>
      <c r="AS20" s="211"/>
      <c r="AT20" s="457"/>
      <c r="AU20" s="457"/>
      <c r="AV20" s="457"/>
      <c r="AW20">
        <v>7</v>
      </c>
    </row>
    <row r="21" spans="3:49" ht="17.25" customHeight="1" thickBot="1">
      <c r="C21" s="647"/>
      <c r="D21" s="225" t="s">
        <v>196</v>
      </c>
      <c r="E21" s="221" t="str">
        <f>VLOOKUP(W21,$AF$3:$AG$22,2,0)</f>
        <v>袖山</v>
      </c>
      <c r="F21" s="2" t="s">
        <v>197</v>
      </c>
      <c r="G21" s="221" t="str">
        <f>VLOOKUP(X21,$AF$3:$AG$22,2,0)</f>
        <v>森山</v>
      </c>
      <c r="H21" s="195" t="s">
        <v>197</v>
      </c>
      <c r="I21" s="221" t="str">
        <f>VLOOKUP(Y21,$AF$3:$AG$22,2,0)</f>
        <v>岩佐</v>
      </c>
      <c r="J21" s="225" t="s">
        <v>196</v>
      </c>
      <c r="K21" s="221" t="str">
        <f>VLOOKUP(Z21,$AF$3:$AG$22,2,0)</f>
        <v>井村</v>
      </c>
      <c r="L21" s="2" t="s">
        <v>197</v>
      </c>
      <c r="M21" s="221" t="str">
        <f>VLOOKUP(AA21,$AF$3:$AG$22,2,0)</f>
        <v>中山</v>
      </c>
      <c r="N21" s="2" t="s">
        <v>197</v>
      </c>
      <c r="O21" s="221" t="str">
        <f>VLOOKUP(AB21,$AF$3:$AG$22,2,0)</f>
        <v>熊倉</v>
      </c>
      <c r="P21" s="647"/>
      <c r="Q21" s="225" t="s">
        <v>196</v>
      </c>
      <c r="R21" s="224" t="str">
        <f>VLOOKUP(AC21,$AF$3:$AG$22,2,0)</f>
        <v>黒河内</v>
      </c>
      <c r="S21" s="2" t="s">
        <v>197</v>
      </c>
      <c r="T21" s="226" t="str">
        <f>VLOOKUP(AD21,$AF$3:$AG$22,2,0)</f>
        <v>川口</v>
      </c>
      <c r="U21" s="2" t="s">
        <v>197</v>
      </c>
      <c r="V21" s="344" t="str">
        <f>VLOOKUP(AE21,$AF$3:$AG$22,2,0)</f>
        <v>森嶋</v>
      </c>
      <c r="W21" s="144">
        <v>2</v>
      </c>
      <c r="X21" s="142">
        <v>4</v>
      </c>
      <c r="Y21" s="143">
        <v>1</v>
      </c>
      <c r="Z21" s="141">
        <v>12</v>
      </c>
      <c r="AA21" s="142">
        <v>7</v>
      </c>
      <c r="AB21" s="143">
        <v>9</v>
      </c>
      <c r="AC21" s="144">
        <v>14</v>
      </c>
      <c r="AD21" s="142">
        <v>8</v>
      </c>
      <c r="AE21" s="143">
        <v>11</v>
      </c>
      <c r="AF21">
        <v>17</v>
      </c>
      <c r="AG21" s="196" t="str">
        <f t="shared" si="4"/>
        <v>岡本</v>
      </c>
      <c r="AH21" s="13" t="str">
        <f t="shared" si="5"/>
        <v>富山</v>
      </c>
      <c r="AI21" s="457"/>
      <c r="AJ21" s="457"/>
      <c r="AK21" s="211"/>
      <c r="AL21" s="211"/>
      <c r="AM21" s="457"/>
      <c r="AN21" s="457"/>
      <c r="AO21" s="211"/>
      <c r="AP21" s="457"/>
      <c r="AQ21" s="457"/>
      <c r="AR21" s="457"/>
      <c r="AS21" s="211"/>
      <c r="AT21" s="211"/>
      <c r="AU21" s="211"/>
      <c r="AV21" s="211"/>
      <c r="AW21">
        <v>7</v>
      </c>
    </row>
    <row r="22" spans="3:49" ht="17.25" customHeight="1">
      <c r="C22" s="650"/>
      <c r="D22" s="651"/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1"/>
      <c r="P22" s="647">
        <v>7</v>
      </c>
      <c r="Q22" s="642" t="s">
        <v>122</v>
      </c>
      <c r="R22" s="642"/>
      <c r="S22" s="642"/>
      <c r="T22" s="642"/>
      <c r="U22" s="642"/>
      <c r="V22" s="643"/>
      <c r="AF22">
        <v>18</v>
      </c>
      <c r="AG22" s="196" t="str">
        <f t="shared" si="4"/>
        <v>二ツ谷</v>
      </c>
      <c r="AH22" s="13" t="str">
        <f t="shared" si="5"/>
        <v>福井</v>
      </c>
      <c r="AI22" s="214"/>
      <c r="AJ22" s="214"/>
      <c r="AK22" s="461"/>
      <c r="AL22" s="461"/>
      <c r="AM22" s="461"/>
      <c r="AN22" s="461"/>
      <c r="AO22" s="461"/>
      <c r="AP22" s="214"/>
      <c r="AQ22" s="461"/>
      <c r="AR22" s="461"/>
      <c r="AS22" s="461"/>
      <c r="AT22" s="461"/>
      <c r="AU22" s="461"/>
      <c r="AV22" s="214"/>
      <c r="AW22">
        <v>7</v>
      </c>
    </row>
    <row r="23" spans="3:31" ht="17.25" customHeight="1" thickBot="1">
      <c r="C23" s="652"/>
      <c r="D23" s="653"/>
      <c r="E23" s="653"/>
      <c r="F23" s="653"/>
      <c r="G23" s="653"/>
      <c r="H23" s="653"/>
      <c r="I23" s="653"/>
      <c r="J23" s="653"/>
      <c r="K23" s="653"/>
      <c r="L23" s="653"/>
      <c r="M23" s="653"/>
      <c r="N23" s="653"/>
      <c r="O23" s="653"/>
      <c r="P23" s="647"/>
      <c r="Q23" s="644" t="str">
        <f>VLOOKUP(AC23,$AG$35:$AH$39,2,0)</f>
        <v>長野県</v>
      </c>
      <c r="R23" s="649"/>
      <c r="S23" s="649" t="s">
        <v>139</v>
      </c>
      <c r="T23" s="649"/>
      <c r="U23" s="644" t="str">
        <f>VLOOKUP(AE23,$AG$35:$AH$39,2,0)</f>
        <v>富山県</v>
      </c>
      <c r="V23" s="645"/>
      <c r="AC23">
        <v>1</v>
      </c>
      <c r="AE23">
        <v>4</v>
      </c>
    </row>
    <row r="24" spans="3:31" ht="17.25" customHeight="1" thickBot="1">
      <c r="C24" s="656"/>
      <c r="D24" s="657"/>
      <c r="E24" s="657"/>
      <c r="F24" s="657"/>
      <c r="G24" s="657"/>
      <c r="H24" s="657"/>
      <c r="I24" s="657"/>
      <c r="J24" s="657"/>
      <c r="K24" s="657"/>
      <c r="L24" s="657"/>
      <c r="M24" s="657"/>
      <c r="N24" s="657"/>
      <c r="O24" s="657"/>
      <c r="P24" s="647"/>
      <c r="Q24" s="225" t="s">
        <v>196</v>
      </c>
      <c r="R24" s="221" t="str">
        <f>VLOOKUP(AC24,$AF$3:$AG$22,2,0)</f>
        <v>瀧波</v>
      </c>
      <c r="S24" s="2" t="s">
        <v>197</v>
      </c>
      <c r="T24" s="221" t="str">
        <f>VLOOKUP(AD24,$AF$3:$AG$22,2,0)</f>
        <v>岡本</v>
      </c>
      <c r="U24" s="2" t="s">
        <v>197</v>
      </c>
      <c r="V24" s="220" t="str">
        <f>VLOOKUP(AE24,$AF$3:$AG$22,2,0)</f>
        <v>黒河内</v>
      </c>
      <c r="W24" s="145"/>
      <c r="X24" s="145"/>
      <c r="Y24" s="145"/>
      <c r="Z24" s="145"/>
      <c r="AA24" s="145"/>
      <c r="AB24" s="145"/>
      <c r="AC24" s="141">
        <v>15</v>
      </c>
      <c r="AD24" s="142">
        <v>17</v>
      </c>
      <c r="AE24" s="143">
        <v>14</v>
      </c>
    </row>
    <row r="25" spans="3:22" ht="17.25" customHeight="1" thickBot="1">
      <c r="C25" s="647">
        <v>5</v>
      </c>
      <c r="D25" s="644" t="s">
        <v>127</v>
      </c>
      <c r="E25" s="649"/>
      <c r="F25" s="649"/>
      <c r="G25" s="649"/>
      <c r="H25" s="649"/>
      <c r="I25" s="658"/>
      <c r="J25" s="644" t="s">
        <v>141</v>
      </c>
      <c r="K25" s="649"/>
      <c r="L25" s="649"/>
      <c r="M25" s="649"/>
      <c r="N25" s="649"/>
      <c r="O25" s="649"/>
      <c r="P25" s="647">
        <v>8</v>
      </c>
      <c r="Q25" s="642" t="s">
        <v>132</v>
      </c>
      <c r="R25" s="642"/>
      <c r="S25" s="642"/>
      <c r="T25" s="642"/>
      <c r="U25" s="642"/>
      <c r="V25" s="643"/>
    </row>
    <row r="26" spans="3:40" ht="17.25" customHeight="1" thickBot="1">
      <c r="C26" s="647"/>
      <c r="D26" s="644" t="str">
        <f>VLOOKUP(W26,$AG$35:$AH$39,2,0)</f>
        <v>石川県</v>
      </c>
      <c r="E26" s="649"/>
      <c r="F26" s="649" t="s">
        <v>139</v>
      </c>
      <c r="G26" s="649"/>
      <c r="H26" s="644" t="str">
        <f>VLOOKUP(Y26,$AG$35:$AH$39,2,0)</f>
        <v>福井県</v>
      </c>
      <c r="I26" s="645"/>
      <c r="J26" s="644" t="str">
        <f>VLOOKUP(Z26,$AG$42:$AH$46,2,0)</f>
        <v>石川県</v>
      </c>
      <c r="K26" s="649"/>
      <c r="L26" s="649" t="s">
        <v>139</v>
      </c>
      <c r="M26" s="649"/>
      <c r="N26" s="644" t="str">
        <f>VLOOKUP(AB26,$AG$42:$AH$46,2,0)</f>
        <v>富山県</v>
      </c>
      <c r="O26" s="645"/>
      <c r="P26" s="647"/>
      <c r="Q26" s="644" t="str">
        <f>VLOOKUP(AC26,$AG$42:$AH$46,2,0)</f>
        <v>新潟県</v>
      </c>
      <c r="R26" s="649"/>
      <c r="S26" s="649" t="s">
        <v>139</v>
      </c>
      <c r="T26" s="649"/>
      <c r="U26" s="644" t="str">
        <f>VLOOKUP(AE26,$AG$42:$AH$46,2,0)</f>
        <v>福井県</v>
      </c>
      <c r="V26" s="645"/>
      <c r="W26">
        <v>3</v>
      </c>
      <c r="Y26">
        <v>5</v>
      </c>
      <c r="Z26" s="358">
        <v>1</v>
      </c>
      <c r="AA26" s="450"/>
      <c r="AB26" s="451">
        <v>4</v>
      </c>
      <c r="AC26" s="452">
        <v>3</v>
      </c>
      <c r="AE26">
        <v>5</v>
      </c>
      <c r="AG26" s="453" t="s">
        <v>361</v>
      </c>
      <c r="AH26" s="454"/>
      <c r="AN26" s="1" t="s">
        <v>368</v>
      </c>
    </row>
    <row r="27" spans="3:40" ht="17.25" customHeight="1" thickBot="1">
      <c r="C27" s="647"/>
      <c r="D27" s="225" t="s">
        <v>196</v>
      </c>
      <c r="E27" s="221" t="str">
        <f>VLOOKUP(W27,$AF$3:$AG$22,2,0)</f>
        <v>福島</v>
      </c>
      <c r="F27" s="2" t="s">
        <v>197</v>
      </c>
      <c r="G27" s="221" t="str">
        <f>VLOOKUP(X27,$AF$3:$AG$22,2,0)</f>
        <v>袖山</v>
      </c>
      <c r="H27" s="195" t="s">
        <v>197</v>
      </c>
      <c r="I27" s="221" t="str">
        <f>VLOOKUP(Y27,$AF$3:$AG$22,2,0)</f>
        <v>神田</v>
      </c>
      <c r="J27" s="225" t="s">
        <v>196</v>
      </c>
      <c r="K27" s="221" t="str">
        <f>VLOOKUP(Z27,$AF$3:$AG$22,2,0)</f>
        <v>中山</v>
      </c>
      <c r="L27" s="2" t="s">
        <v>197</v>
      </c>
      <c r="M27" s="226" t="str">
        <f>VLOOKUP(AA27,$AF$3:$AG$22,2,0)</f>
        <v>竹下</v>
      </c>
      <c r="N27" s="2" t="s">
        <v>197</v>
      </c>
      <c r="O27" s="221" t="str">
        <f>VLOOKUP(AB27,$AF$3:$AG$22,2,0)</f>
        <v>向</v>
      </c>
      <c r="P27" s="647"/>
      <c r="Q27" s="225" t="s">
        <v>196</v>
      </c>
      <c r="R27" s="221" t="str">
        <f>VLOOKUP(AC27,$AF$3:$AG$22,2,0)</f>
        <v>二ツ谷</v>
      </c>
      <c r="S27" s="2" t="s">
        <v>197</v>
      </c>
      <c r="T27" s="221" t="str">
        <f>VLOOKUP(AD27,$AF$3:$AG$22,2,0)</f>
        <v>瀧波</v>
      </c>
      <c r="U27" s="2" t="s">
        <v>197</v>
      </c>
      <c r="V27" s="220" t="str">
        <f>VLOOKUP(AE27,$AF$3:$AG$22,2,0)</f>
        <v>渡邊</v>
      </c>
      <c r="W27" s="144">
        <v>5</v>
      </c>
      <c r="X27" s="142">
        <v>2</v>
      </c>
      <c r="Y27" s="143">
        <v>3</v>
      </c>
      <c r="Z27" s="141">
        <v>7</v>
      </c>
      <c r="AA27" s="142">
        <v>6</v>
      </c>
      <c r="AB27" s="143">
        <v>10</v>
      </c>
      <c r="AC27" s="144">
        <v>18</v>
      </c>
      <c r="AD27" s="142">
        <v>15</v>
      </c>
      <c r="AE27" s="143">
        <v>16</v>
      </c>
      <c r="AG27" s="357">
        <v>1</v>
      </c>
      <c r="AH27" s="455" t="s">
        <v>356</v>
      </c>
      <c r="AN27" s="1" t="s">
        <v>366</v>
      </c>
    </row>
    <row r="28" spans="3:37" ht="17.25" customHeight="1">
      <c r="C28" s="647">
        <v>6</v>
      </c>
      <c r="D28" s="644" t="s">
        <v>128</v>
      </c>
      <c r="E28" s="649"/>
      <c r="F28" s="649"/>
      <c r="G28" s="649"/>
      <c r="H28" s="649"/>
      <c r="I28" s="658"/>
      <c r="J28" s="644" t="s">
        <v>129</v>
      </c>
      <c r="K28" s="649"/>
      <c r="L28" s="649"/>
      <c r="M28" s="649"/>
      <c r="N28" s="649"/>
      <c r="O28" s="649"/>
      <c r="P28" s="647">
        <v>9</v>
      </c>
      <c r="Q28" s="642" t="s">
        <v>133</v>
      </c>
      <c r="R28" s="642"/>
      <c r="S28" s="642"/>
      <c r="T28" s="642"/>
      <c r="U28" s="642"/>
      <c r="V28" s="643"/>
      <c r="AG28" s="357">
        <v>2</v>
      </c>
      <c r="AH28" s="455" t="s">
        <v>357</v>
      </c>
      <c r="AK28" s="305"/>
    </row>
    <row r="29" spans="3:37" ht="17.25" customHeight="1" thickBot="1">
      <c r="C29" s="647"/>
      <c r="D29" s="644" t="str">
        <f>VLOOKUP(W29,$AG$27:$AH$31,2,0)</f>
        <v>福井県</v>
      </c>
      <c r="E29" s="649"/>
      <c r="F29" s="649" t="s">
        <v>139</v>
      </c>
      <c r="G29" s="649"/>
      <c r="H29" s="644" t="str">
        <f>VLOOKUP(Y29,$AG$27:$AH$31,2,0)</f>
        <v>石川県</v>
      </c>
      <c r="I29" s="649"/>
      <c r="J29" s="644" t="str">
        <f>VLOOKUP(Z29,$AG$27:$AH$31,2,0)</f>
        <v>長野県</v>
      </c>
      <c r="K29" s="649"/>
      <c r="L29" s="649" t="s">
        <v>139</v>
      </c>
      <c r="M29" s="649"/>
      <c r="N29" s="644" t="str">
        <f>VLOOKUP(AB29,$AG$27:$AH$31,2,0)</f>
        <v>新潟県</v>
      </c>
      <c r="O29" s="649"/>
      <c r="P29" s="647"/>
      <c r="Q29" s="644" t="str">
        <f>VLOOKUP(AC29,$AG$35:$AH$39,2,0)</f>
        <v>長野県</v>
      </c>
      <c r="R29" s="649"/>
      <c r="S29" s="649" t="s">
        <v>139</v>
      </c>
      <c r="T29" s="649"/>
      <c r="U29" s="644" t="str">
        <f>VLOOKUP(AE29,$AG$35:$AH$39,2,0)</f>
        <v>石川県</v>
      </c>
      <c r="V29" s="645"/>
      <c r="W29">
        <v>1</v>
      </c>
      <c r="Y29">
        <v>3</v>
      </c>
      <c r="Z29" s="358">
        <v>2</v>
      </c>
      <c r="AA29" s="450"/>
      <c r="AB29" s="451">
        <v>4</v>
      </c>
      <c r="AC29" s="452">
        <v>1</v>
      </c>
      <c r="AE29">
        <v>3</v>
      </c>
      <c r="AG29" s="357">
        <v>3</v>
      </c>
      <c r="AH29" s="455" t="s">
        <v>358</v>
      </c>
      <c r="AK29" s="305"/>
    </row>
    <row r="30" spans="3:34" ht="17.25" customHeight="1" thickBot="1">
      <c r="C30" s="647"/>
      <c r="D30" s="225" t="s">
        <v>196</v>
      </c>
      <c r="E30" s="221" t="str">
        <f>VLOOKUP(W30,$AF$3:$AG$22,2,0)</f>
        <v>岩佐</v>
      </c>
      <c r="F30" s="2" t="s">
        <v>197</v>
      </c>
      <c r="G30" s="221" t="str">
        <f>VLOOKUP(X30,$AF$3:$AG$22,2,0)</f>
        <v>袖山</v>
      </c>
      <c r="H30" s="195" t="s">
        <v>197</v>
      </c>
      <c r="I30" s="226" t="str">
        <f>VLOOKUP(Y30,$AF$3:$AG$22,2,0)</f>
        <v>本出</v>
      </c>
      <c r="J30" s="225" t="s">
        <v>196</v>
      </c>
      <c r="K30" s="221" t="str">
        <f>VLOOKUP(Z30,$AF$3:$AG$22,2,0)</f>
        <v>川口</v>
      </c>
      <c r="L30" s="2" t="s">
        <v>197</v>
      </c>
      <c r="M30" s="221" t="str">
        <f>VLOOKUP(AA30,$AF$3:$AG$22,2,0)</f>
        <v>向</v>
      </c>
      <c r="N30" s="2" t="s">
        <v>197</v>
      </c>
      <c r="O30" s="221" t="str">
        <f>VLOOKUP(AB30,$AF$3:$AG$22,2,0)</f>
        <v>森嶋</v>
      </c>
      <c r="P30" s="647"/>
      <c r="Q30" s="225" t="s">
        <v>196</v>
      </c>
      <c r="R30" s="221" t="str">
        <f>VLOOKUP(AC30,$AF$3:$AG$22,2,0)</f>
        <v>岡本</v>
      </c>
      <c r="S30" s="2" t="s">
        <v>197</v>
      </c>
      <c r="T30" s="221" t="str">
        <f>VLOOKUP(AD30,$AF$3:$AG$22,2,0)</f>
        <v>二ツ谷</v>
      </c>
      <c r="U30" s="2" t="s">
        <v>197</v>
      </c>
      <c r="V30" s="220" t="str">
        <f>VLOOKUP(AE30,$AF$3:$AG$22,2,0)</f>
        <v>瀧波</v>
      </c>
      <c r="W30" s="144">
        <v>1</v>
      </c>
      <c r="X30" s="142">
        <v>2</v>
      </c>
      <c r="Y30" s="143">
        <v>13</v>
      </c>
      <c r="Z30" s="141">
        <v>8</v>
      </c>
      <c r="AA30" s="142">
        <v>10</v>
      </c>
      <c r="AB30" s="143">
        <v>11</v>
      </c>
      <c r="AC30" s="144">
        <v>17</v>
      </c>
      <c r="AD30" s="142">
        <v>18</v>
      </c>
      <c r="AE30" s="143">
        <v>15</v>
      </c>
      <c r="AG30" s="357">
        <v>4</v>
      </c>
      <c r="AH30" s="455" t="s">
        <v>359</v>
      </c>
    </row>
    <row r="31" spans="3:34" ht="17.25" customHeight="1">
      <c r="C31" s="650"/>
      <c r="D31" s="651"/>
      <c r="E31" s="651"/>
      <c r="F31" s="651"/>
      <c r="G31" s="651"/>
      <c r="H31" s="651"/>
      <c r="I31" s="651"/>
      <c r="J31" s="651"/>
      <c r="K31" s="651"/>
      <c r="L31" s="651"/>
      <c r="M31" s="651"/>
      <c r="N31" s="651"/>
      <c r="O31" s="651"/>
      <c r="P31" s="647">
        <v>10</v>
      </c>
      <c r="Q31" s="642" t="s">
        <v>134</v>
      </c>
      <c r="R31" s="642"/>
      <c r="S31" s="642"/>
      <c r="T31" s="642"/>
      <c r="U31" s="642"/>
      <c r="V31" s="643"/>
      <c r="AG31" s="357">
        <v>5</v>
      </c>
      <c r="AH31" s="455" t="s">
        <v>360</v>
      </c>
    </row>
    <row r="32" spans="3:34" ht="17.25" customHeight="1" thickBot="1">
      <c r="C32" s="652"/>
      <c r="D32" s="653"/>
      <c r="E32" s="653"/>
      <c r="F32" s="653"/>
      <c r="G32" s="653"/>
      <c r="H32" s="653"/>
      <c r="I32" s="653"/>
      <c r="J32" s="653"/>
      <c r="K32" s="653"/>
      <c r="L32" s="653"/>
      <c r="M32" s="653"/>
      <c r="N32" s="653"/>
      <c r="O32" s="653"/>
      <c r="P32" s="647"/>
      <c r="Q32" s="644" t="str">
        <f>VLOOKUP(AC32,$AG$42:$AH$46,2,0)</f>
        <v>石川県</v>
      </c>
      <c r="R32" s="649"/>
      <c r="S32" s="649" t="s">
        <v>139</v>
      </c>
      <c r="T32" s="649"/>
      <c r="U32" s="644" t="str">
        <f>VLOOKUP(AE32,$AG$42:$AH$46,2,0)</f>
        <v>新潟県</v>
      </c>
      <c r="V32" s="645"/>
      <c r="AC32">
        <v>1</v>
      </c>
      <c r="AE32">
        <v>3</v>
      </c>
      <c r="AG32" s="357"/>
      <c r="AH32" s="455"/>
    </row>
    <row r="33" spans="3:34" ht="17.25" customHeight="1" thickBot="1">
      <c r="C33" s="656"/>
      <c r="D33" s="657"/>
      <c r="E33" s="657"/>
      <c r="F33" s="657"/>
      <c r="G33" s="657"/>
      <c r="H33" s="657"/>
      <c r="I33" s="657"/>
      <c r="J33" s="657"/>
      <c r="K33" s="657"/>
      <c r="L33" s="657"/>
      <c r="M33" s="657"/>
      <c r="N33" s="657"/>
      <c r="O33" s="657"/>
      <c r="P33" s="647"/>
      <c r="Q33" s="225" t="s">
        <v>196</v>
      </c>
      <c r="R33" s="221" t="str">
        <f>VLOOKUP(AC33,$AF$3:$AG$22,2,0)</f>
        <v>渡邊</v>
      </c>
      <c r="S33" s="2" t="s">
        <v>197</v>
      </c>
      <c r="T33" s="221" t="str">
        <f>VLOOKUP(AD33,$AF$3:$AG$22,2,0)</f>
        <v>岡本</v>
      </c>
      <c r="U33" s="2" t="s">
        <v>197</v>
      </c>
      <c r="V33" s="220" t="str">
        <f>VLOOKUP(AE33,$AF$3:$AG$22,2,0)</f>
        <v>黒河内</v>
      </c>
      <c r="W33" s="145"/>
      <c r="X33" s="145"/>
      <c r="Y33" s="145"/>
      <c r="Z33" s="145"/>
      <c r="AA33" s="145"/>
      <c r="AB33" s="145"/>
      <c r="AC33" s="141">
        <v>16</v>
      </c>
      <c r="AD33" s="142">
        <v>17</v>
      </c>
      <c r="AE33" s="143">
        <v>14</v>
      </c>
      <c r="AG33" s="357"/>
      <c r="AH33" s="455"/>
    </row>
    <row r="34" spans="3:34" ht="17.25" customHeight="1">
      <c r="C34" s="647">
        <v>7</v>
      </c>
      <c r="D34" s="644" t="s">
        <v>131</v>
      </c>
      <c r="E34" s="649"/>
      <c r="F34" s="649"/>
      <c r="G34" s="649"/>
      <c r="H34" s="649"/>
      <c r="I34" s="658"/>
      <c r="J34" s="644" t="s">
        <v>130</v>
      </c>
      <c r="K34" s="649"/>
      <c r="L34" s="649"/>
      <c r="M34" s="649"/>
      <c r="N34" s="649"/>
      <c r="O34" s="649"/>
      <c r="P34" s="647">
        <v>11</v>
      </c>
      <c r="Q34" s="642" t="s">
        <v>135</v>
      </c>
      <c r="R34" s="642"/>
      <c r="S34" s="642"/>
      <c r="T34" s="642"/>
      <c r="U34" s="642"/>
      <c r="V34" s="643"/>
      <c r="AG34" s="357" t="s">
        <v>362</v>
      </c>
      <c r="AH34" s="455"/>
    </row>
    <row r="35" spans="3:34" ht="17.25" customHeight="1" thickBot="1">
      <c r="C35" s="647"/>
      <c r="D35" s="644" t="str">
        <f>VLOOKUP(W35,$AG$27:$AH$31,2,0)</f>
        <v>福井県</v>
      </c>
      <c r="E35" s="649"/>
      <c r="F35" s="649" t="s">
        <v>139</v>
      </c>
      <c r="G35" s="649"/>
      <c r="H35" s="644" t="str">
        <f>VLOOKUP(Y35,$AG$27:$AH$31,2,0)</f>
        <v>長野県</v>
      </c>
      <c r="I35" s="649"/>
      <c r="J35" s="644" t="str">
        <f>VLOOKUP(Z35,$AG$27:$AH$31,2,0)</f>
        <v>新潟県</v>
      </c>
      <c r="K35" s="649"/>
      <c r="L35" s="649" t="s">
        <v>139</v>
      </c>
      <c r="M35" s="649"/>
      <c r="N35" s="644" t="str">
        <f>VLOOKUP(AB35,$AG$27:$AH$31,2,0)</f>
        <v>富山県</v>
      </c>
      <c r="O35" s="649"/>
      <c r="P35" s="647"/>
      <c r="Q35" s="644" t="str">
        <f>VLOOKUP(AC35,$AG$35:$AH$39,2,0)</f>
        <v>新潟県</v>
      </c>
      <c r="R35" s="649"/>
      <c r="S35" s="649" t="s">
        <v>139</v>
      </c>
      <c r="T35" s="649"/>
      <c r="U35" s="644" t="str">
        <f>VLOOKUP(AE35,$AG$35:$AH$39,2,0)</f>
        <v>富山県</v>
      </c>
      <c r="V35" s="645"/>
      <c r="W35">
        <v>1</v>
      </c>
      <c r="Y35">
        <v>2</v>
      </c>
      <c r="Z35" s="358">
        <v>4</v>
      </c>
      <c r="AA35" s="450"/>
      <c r="AB35" s="451">
        <v>5</v>
      </c>
      <c r="AC35" s="452">
        <v>2</v>
      </c>
      <c r="AE35">
        <v>4</v>
      </c>
      <c r="AG35" s="357">
        <v>1</v>
      </c>
      <c r="AH35" s="455" t="s">
        <v>357</v>
      </c>
    </row>
    <row r="36" spans="3:34" ht="17.25" customHeight="1" thickBot="1">
      <c r="C36" s="647"/>
      <c r="D36" s="225" t="s">
        <v>196</v>
      </c>
      <c r="E36" s="221" t="str">
        <f>VLOOKUP(W36,$AF$3:$AG$22,2,0)</f>
        <v>森山</v>
      </c>
      <c r="F36" s="2" t="s">
        <v>197</v>
      </c>
      <c r="G36" s="227" t="str">
        <f>VLOOKUP(X36,$AF$3:$AG$22,2,0)</f>
        <v>福島</v>
      </c>
      <c r="H36" s="195" t="s">
        <v>197</v>
      </c>
      <c r="I36" s="221" t="str">
        <f>VLOOKUP(Y36,$AF$3:$AG$22,2,0)</f>
        <v>岩佐</v>
      </c>
      <c r="J36" s="225" t="s">
        <v>196</v>
      </c>
      <c r="K36" s="221" t="str">
        <f>VLOOKUP(Z36,$AF$3:$AG$22,2,0)</f>
        <v>向</v>
      </c>
      <c r="L36" s="2" t="s">
        <v>197</v>
      </c>
      <c r="M36" s="221" t="str">
        <f>VLOOKUP(AA36,$AF$3:$AG$22,2,0)</f>
        <v>中山</v>
      </c>
      <c r="N36" s="2" t="s">
        <v>197</v>
      </c>
      <c r="O36" s="227" t="str">
        <f>VLOOKUP(AB36,$AF$3:$AG$22,2,0)</f>
        <v>熊倉</v>
      </c>
      <c r="P36" s="647"/>
      <c r="Q36" s="225" t="s">
        <v>196</v>
      </c>
      <c r="R36" s="224" t="str">
        <f>VLOOKUP(AC36,$AF$3:$AG$22,2,0)</f>
        <v>瀧波</v>
      </c>
      <c r="S36" s="2" t="s">
        <v>197</v>
      </c>
      <c r="T36" s="221" t="str">
        <f>VLOOKUP(AD36,$AF$3:$AG$22,2,0)</f>
        <v>渡邊</v>
      </c>
      <c r="U36" s="2" t="s">
        <v>197</v>
      </c>
      <c r="V36" s="228" t="str">
        <f>VLOOKUP(AE36,$AF$3:$AG$22,2,0)</f>
        <v>二ツ谷</v>
      </c>
      <c r="W36" s="144">
        <v>4</v>
      </c>
      <c r="X36" s="142">
        <v>5</v>
      </c>
      <c r="Y36" s="143">
        <v>1</v>
      </c>
      <c r="Z36" s="141">
        <v>10</v>
      </c>
      <c r="AA36" s="142">
        <v>7</v>
      </c>
      <c r="AB36" s="143">
        <v>9</v>
      </c>
      <c r="AC36" s="144">
        <v>15</v>
      </c>
      <c r="AD36" s="142">
        <v>16</v>
      </c>
      <c r="AE36" s="143">
        <v>18</v>
      </c>
      <c r="AG36" s="357">
        <v>2</v>
      </c>
      <c r="AH36" s="455" t="s">
        <v>359</v>
      </c>
    </row>
    <row r="37" spans="3:34" ht="17.25" customHeight="1">
      <c r="C37" s="650"/>
      <c r="D37" s="651"/>
      <c r="E37" s="651"/>
      <c r="F37" s="651"/>
      <c r="G37" s="651"/>
      <c r="H37" s="651"/>
      <c r="I37" s="651"/>
      <c r="J37" s="651"/>
      <c r="K37" s="651"/>
      <c r="L37" s="651"/>
      <c r="M37" s="651"/>
      <c r="N37" s="651"/>
      <c r="O37" s="651"/>
      <c r="P37" s="647">
        <v>12</v>
      </c>
      <c r="Q37" s="642" t="s">
        <v>136</v>
      </c>
      <c r="R37" s="642"/>
      <c r="S37" s="642"/>
      <c r="T37" s="642"/>
      <c r="U37" s="642"/>
      <c r="V37" s="643"/>
      <c r="AG37" s="357">
        <v>3</v>
      </c>
      <c r="AH37" s="455" t="s">
        <v>358</v>
      </c>
    </row>
    <row r="38" spans="3:34" ht="17.25" customHeight="1" thickBot="1">
      <c r="C38" s="652"/>
      <c r="D38" s="653"/>
      <c r="E38" s="653"/>
      <c r="F38" s="653"/>
      <c r="G38" s="653"/>
      <c r="H38" s="653"/>
      <c r="I38" s="653"/>
      <c r="J38" s="653"/>
      <c r="K38" s="653"/>
      <c r="L38" s="653"/>
      <c r="M38" s="653"/>
      <c r="N38" s="653"/>
      <c r="O38" s="653"/>
      <c r="P38" s="647"/>
      <c r="Q38" s="644" t="str">
        <f>VLOOKUP(AC38,$AG$42:$AH$46,2,0)</f>
        <v>長野県</v>
      </c>
      <c r="R38" s="649"/>
      <c r="S38" s="649" t="s">
        <v>139</v>
      </c>
      <c r="T38" s="649"/>
      <c r="U38" s="644" t="str">
        <f>VLOOKUP(AE38,$AG$42:$AH$46,2,0)</f>
        <v>富山県</v>
      </c>
      <c r="V38" s="645"/>
      <c r="AC38">
        <v>2</v>
      </c>
      <c r="AE38">
        <v>4</v>
      </c>
      <c r="AG38" s="357">
        <v>4</v>
      </c>
      <c r="AH38" s="455" t="s">
        <v>360</v>
      </c>
    </row>
    <row r="39" spans="3:34" ht="17.25" customHeight="1" thickBot="1">
      <c r="C39" s="656"/>
      <c r="D39" s="657"/>
      <c r="E39" s="657"/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47"/>
      <c r="Q39" s="225" t="s">
        <v>196</v>
      </c>
      <c r="R39" s="221" t="str">
        <f>VLOOKUP(AC39,$AF$3:$AG$22,2,0)</f>
        <v>本出</v>
      </c>
      <c r="S39" s="2" t="s">
        <v>197</v>
      </c>
      <c r="T39" s="221" t="str">
        <f>VLOOKUP(AD39,$AF$3:$AG$22,2,0)</f>
        <v>黒河内</v>
      </c>
      <c r="U39" s="2" t="s">
        <v>197</v>
      </c>
      <c r="V39" s="220" t="str">
        <f>VLOOKUP(AE39,$AF$3:$AG$22,2,0)</f>
        <v>瀧波</v>
      </c>
      <c r="W39" s="145"/>
      <c r="X39" s="145"/>
      <c r="Y39" s="145"/>
      <c r="Z39" s="145"/>
      <c r="AA39" s="145"/>
      <c r="AB39" s="145"/>
      <c r="AC39" s="141">
        <v>13</v>
      </c>
      <c r="AD39" s="142">
        <v>14</v>
      </c>
      <c r="AE39" s="143">
        <v>15</v>
      </c>
      <c r="AG39" s="357">
        <v>5</v>
      </c>
      <c r="AH39" s="455" t="s">
        <v>356</v>
      </c>
    </row>
    <row r="40" spans="3:34" ht="17.25" customHeight="1">
      <c r="C40" s="647">
        <v>8</v>
      </c>
      <c r="D40" s="644" t="s">
        <v>140</v>
      </c>
      <c r="E40" s="649"/>
      <c r="F40" s="649"/>
      <c r="G40" s="649"/>
      <c r="H40" s="649"/>
      <c r="I40" s="658"/>
      <c r="J40" s="644" t="s">
        <v>142</v>
      </c>
      <c r="K40" s="649"/>
      <c r="L40" s="649"/>
      <c r="M40" s="649"/>
      <c r="N40" s="649"/>
      <c r="O40" s="649"/>
      <c r="P40" s="647">
        <v>13</v>
      </c>
      <c r="Q40" s="642" t="s">
        <v>137</v>
      </c>
      <c r="R40" s="642"/>
      <c r="S40" s="642"/>
      <c r="T40" s="642"/>
      <c r="U40" s="642"/>
      <c r="V40" s="643"/>
      <c r="AG40" s="357"/>
      <c r="AH40" s="455"/>
    </row>
    <row r="41" spans="3:34" ht="17.25" customHeight="1" thickBot="1">
      <c r="C41" s="647"/>
      <c r="D41" s="644" t="str">
        <f>VLOOKUP(W41,$AG$35:$AH$39,2,0)</f>
        <v>長野県</v>
      </c>
      <c r="E41" s="649"/>
      <c r="F41" s="649" t="s">
        <v>139</v>
      </c>
      <c r="G41" s="649"/>
      <c r="H41" s="644" t="str">
        <f>VLOOKUP(Y41,$AG$35:$AH$39,2,0)</f>
        <v>新潟県</v>
      </c>
      <c r="I41" s="645"/>
      <c r="J41" s="644" t="str">
        <f>VLOOKUP(Z41,$AG$42:$AH$46,2,0)</f>
        <v>石川県</v>
      </c>
      <c r="K41" s="649"/>
      <c r="L41" s="649" t="s">
        <v>139</v>
      </c>
      <c r="M41" s="649"/>
      <c r="N41" s="644" t="str">
        <f>VLOOKUP(AB41,$AG$42:$AH$46,2,0)</f>
        <v>長野県</v>
      </c>
      <c r="O41" s="645"/>
      <c r="P41" s="647"/>
      <c r="Q41" s="644" t="str">
        <f>VLOOKUP(AC41,$AG$35:$AH$39,2,0)</f>
        <v>富山県</v>
      </c>
      <c r="R41" s="649"/>
      <c r="S41" s="649" t="s">
        <v>139</v>
      </c>
      <c r="T41" s="649"/>
      <c r="U41" s="644" t="str">
        <f>VLOOKUP(AE41,$AG$35:$AH$39,2,0)</f>
        <v>福井県</v>
      </c>
      <c r="V41" s="645"/>
      <c r="W41">
        <v>1</v>
      </c>
      <c r="Y41">
        <v>2</v>
      </c>
      <c r="Z41" s="358">
        <v>1</v>
      </c>
      <c r="AA41" s="450"/>
      <c r="AB41" s="451">
        <v>2</v>
      </c>
      <c r="AC41" s="452">
        <v>4</v>
      </c>
      <c r="AE41">
        <v>5</v>
      </c>
      <c r="AG41" s="357" t="s">
        <v>363</v>
      </c>
      <c r="AH41" s="455"/>
    </row>
    <row r="42" spans="3:34" ht="17.25" customHeight="1" thickBot="1">
      <c r="C42" s="647"/>
      <c r="D42" s="225" t="s">
        <v>196</v>
      </c>
      <c r="E42" s="221" t="str">
        <f>VLOOKUP(W42,$AF$3:$AG$22,2,0)</f>
        <v>竹下</v>
      </c>
      <c r="F42" s="2" t="s">
        <v>197</v>
      </c>
      <c r="G42" s="221" t="str">
        <f>VLOOKUP(X42,$AF$3:$AG$22,2,0)</f>
        <v>岩佐</v>
      </c>
      <c r="H42" s="195" t="s">
        <v>197</v>
      </c>
      <c r="I42" s="221" t="str">
        <f>VLOOKUP(Y42,$AF$3:$AG$22,2,0)</f>
        <v>森山</v>
      </c>
      <c r="J42" s="225" t="s">
        <v>196</v>
      </c>
      <c r="K42" s="221" t="str">
        <f>VLOOKUP(Z42,$AF$3:$AG$22,2,0)</f>
        <v>中山</v>
      </c>
      <c r="L42" s="2" t="s">
        <v>197</v>
      </c>
      <c r="M42" s="221" t="str">
        <f>VLOOKUP(AA42,$AF$3:$AG$22,2,0)</f>
        <v>熊倉</v>
      </c>
      <c r="N42" s="2" t="s">
        <v>197</v>
      </c>
      <c r="O42" s="221" t="str">
        <f>VLOOKUP(AB42,$AF$3:$AG$22,2,0)</f>
        <v>井村</v>
      </c>
      <c r="P42" s="647"/>
      <c r="Q42" s="225" t="s">
        <v>196</v>
      </c>
      <c r="R42" s="221" t="str">
        <f>VLOOKUP(AC42,$AF$3:$AG$22,2,0)</f>
        <v>黒河内</v>
      </c>
      <c r="S42" s="2" t="s">
        <v>197</v>
      </c>
      <c r="T42" s="221" t="str">
        <f>VLOOKUP(AD42,$AF$3:$AG$22,2,0)</f>
        <v>渡邊</v>
      </c>
      <c r="U42" s="2" t="s">
        <v>197</v>
      </c>
      <c r="V42" s="220" t="str">
        <f>VLOOKUP(AE42,$AF$3:$AG$22,2,0)</f>
        <v>岡本</v>
      </c>
      <c r="W42" s="144">
        <v>6</v>
      </c>
      <c r="X42" s="142">
        <v>1</v>
      </c>
      <c r="Y42" s="143">
        <v>4</v>
      </c>
      <c r="Z42" s="141">
        <v>7</v>
      </c>
      <c r="AA42" s="142">
        <v>9</v>
      </c>
      <c r="AB42" s="143">
        <v>12</v>
      </c>
      <c r="AC42" s="144">
        <v>14</v>
      </c>
      <c r="AD42" s="142">
        <v>16</v>
      </c>
      <c r="AE42" s="143">
        <v>17</v>
      </c>
      <c r="AG42" s="357">
        <v>1</v>
      </c>
      <c r="AH42" s="455" t="s">
        <v>358</v>
      </c>
    </row>
    <row r="43" spans="3:34" ht="17.25" customHeight="1">
      <c r="C43" s="650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47">
        <v>14</v>
      </c>
      <c r="Q43" s="642" t="s">
        <v>138</v>
      </c>
      <c r="R43" s="642"/>
      <c r="S43" s="642"/>
      <c r="T43" s="642"/>
      <c r="U43" s="642"/>
      <c r="V43" s="643"/>
      <c r="AG43" s="357">
        <v>2</v>
      </c>
      <c r="AH43" s="455" t="s">
        <v>357</v>
      </c>
    </row>
    <row r="44" spans="3:34" ht="17.25" customHeight="1" thickBot="1">
      <c r="C44" s="652"/>
      <c r="D44" s="653"/>
      <c r="E44" s="653"/>
      <c r="F44" s="653"/>
      <c r="G44" s="653"/>
      <c r="H44" s="653"/>
      <c r="I44" s="653"/>
      <c r="J44" s="653"/>
      <c r="K44" s="653"/>
      <c r="L44" s="653"/>
      <c r="M44" s="653"/>
      <c r="N44" s="653"/>
      <c r="O44" s="653"/>
      <c r="P44" s="647"/>
      <c r="Q44" s="644" t="str">
        <f>VLOOKUP(AC44,$AG$42:$AH$46,2,0)</f>
        <v>富山県</v>
      </c>
      <c r="R44" s="649"/>
      <c r="S44" s="649" t="s">
        <v>139</v>
      </c>
      <c r="T44" s="649"/>
      <c r="U44" s="644" t="str">
        <f>VLOOKUP(AE44,$AG$42:$AH$46,2,0)</f>
        <v>福井県</v>
      </c>
      <c r="V44" s="645"/>
      <c r="AC44">
        <v>4</v>
      </c>
      <c r="AE44">
        <v>5</v>
      </c>
      <c r="AG44" s="357">
        <v>3</v>
      </c>
      <c r="AH44" s="455" t="s">
        <v>359</v>
      </c>
    </row>
    <row r="45" spans="3:34" ht="17.25" customHeight="1" thickBot="1">
      <c r="C45" s="654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48"/>
      <c r="Q45" s="229" t="s">
        <v>196</v>
      </c>
      <c r="R45" s="186" t="str">
        <f>VLOOKUP(AC45,$AF$3:$AG$22,2,0)</f>
        <v>二ツ谷</v>
      </c>
      <c r="S45" s="5" t="s">
        <v>197</v>
      </c>
      <c r="T45" s="186" t="str">
        <f>VLOOKUP(AD45,$AF$3:$AG$22,2,0)</f>
        <v>本出</v>
      </c>
      <c r="U45" s="5" t="s">
        <v>197</v>
      </c>
      <c r="V45" s="187" t="str">
        <f>VLOOKUP(AE45,$AF$3:$AG$22,2,0)</f>
        <v>岡本</v>
      </c>
      <c r="W45" s="145"/>
      <c r="X45" s="145"/>
      <c r="Y45" s="145"/>
      <c r="Z45" s="145"/>
      <c r="AA45" s="145"/>
      <c r="AB45" s="145"/>
      <c r="AC45" s="141">
        <v>18</v>
      </c>
      <c r="AD45" s="142">
        <v>13</v>
      </c>
      <c r="AE45" s="143">
        <v>17</v>
      </c>
      <c r="AG45" s="357">
        <v>4</v>
      </c>
      <c r="AH45" s="455" t="s">
        <v>360</v>
      </c>
    </row>
    <row r="46" spans="3:34" ht="12" customHeight="1" thickBot="1">
      <c r="C46" s="39"/>
      <c r="AG46" s="358">
        <v>5</v>
      </c>
      <c r="AH46" s="451" t="s">
        <v>356</v>
      </c>
    </row>
    <row r="47" spans="3:9" ht="17.25" customHeight="1">
      <c r="C47" s="39"/>
      <c r="G47" s="216"/>
      <c r="H47" s="217"/>
      <c r="I47" s="222" t="s">
        <v>198</v>
      </c>
    </row>
    <row r="48" ht="11.25" customHeight="1">
      <c r="C48" s="39"/>
    </row>
    <row r="49" spans="3:31" ht="18" thickBot="1">
      <c r="C49" s="11" t="s">
        <v>24</v>
      </c>
      <c r="D49"/>
      <c r="E49"/>
      <c r="F49"/>
      <c r="G49"/>
      <c r="K49" s="1"/>
      <c r="M49" s="39"/>
      <c r="R49" s="223" t="s">
        <v>199</v>
      </c>
      <c r="T49"/>
      <c r="W49" s="1"/>
      <c r="AA49" s="1"/>
      <c r="AB49" s="1"/>
      <c r="AC49" s="1"/>
      <c r="AD49" s="1"/>
      <c r="AE49" s="1"/>
    </row>
    <row r="50" spans="3:22" ht="20.25" customHeight="1">
      <c r="C50" s="646" t="s">
        <v>18</v>
      </c>
      <c r="D50" s="637"/>
      <c r="E50" s="637"/>
      <c r="F50" s="637"/>
      <c r="G50" s="637"/>
      <c r="H50" s="638"/>
      <c r="I50" s="646" t="s">
        <v>19</v>
      </c>
      <c r="J50" s="637"/>
      <c r="K50" s="637"/>
      <c r="L50" s="637"/>
      <c r="M50" s="637"/>
      <c r="N50" s="637"/>
      <c r="O50" s="362"/>
      <c r="P50" s="637" t="s">
        <v>20</v>
      </c>
      <c r="Q50" s="637"/>
      <c r="R50" s="637"/>
      <c r="S50" s="637"/>
      <c r="T50" s="637"/>
      <c r="U50" s="638"/>
      <c r="V50" s="151"/>
    </row>
    <row r="51" spans="3:38" ht="20.25" customHeight="1">
      <c r="C51" s="197" t="str">
        <f>VLOOKUP(Y51,B59:E64,2,0)</f>
        <v>岩佐</v>
      </c>
      <c r="D51" s="639" t="str">
        <f>VLOOKUP(Y51,B59:E64,4,0)</f>
        <v>文彦</v>
      </c>
      <c r="E51" s="639"/>
      <c r="F51" s="198" t="s">
        <v>22</v>
      </c>
      <c r="G51" s="198" t="s">
        <v>25</v>
      </c>
      <c r="H51" s="199" t="s">
        <v>23</v>
      </c>
      <c r="I51" s="197" t="str">
        <f>VLOOKUP(AE51,H59:K64,2,0)</f>
        <v>中山</v>
      </c>
      <c r="J51" s="639" t="str">
        <f>VLOOKUP(AE51,H59:K64,4,0)</f>
        <v>重光</v>
      </c>
      <c r="K51" s="639"/>
      <c r="L51" s="198" t="s">
        <v>22</v>
      </c>
      <c r="M51" s="198" t="s">
        <v>15</v>
      </c>
      <c r="N51" s="199" t="s">
        <v>23</v>
      </c>
      <c r="O51" s="395"/>
      <c r="P51" s="197" t="str">
        <f>VLOOKUP(AL51,O59:R64,2,0)</f>
        <v>本出</v>
      </c>
      <c r="Q51" s="639" t="str">
        <f>VLOOKUP(AL51,O59:R64,4,0)</f>
        <v>正博</v>
      </c>
      <c r="R51" s="639"/>
      <c r="S51" s="198" t="s">
        <v>22</v>
      </c>
      <c r="T51" s="198" t="s">
        <v>17</v>
      </c>
      <c r="U51" s="199" t="s">
        <v>23</v>
      </c>
      <c r="V51" s="151"/>
      <c r="Y51" s="394">
        <v>6</v>
      </c>
      <c r="AE51" s="394">
        <v>8</v>
      </c>
      <c r="AF51" s="1"/>
      <c r="AL51" s="2">
        <v>16</v>
      </c>
    </row>
    <row r="52" spans="3:38" ht="20.25" customHeight="1">
      <c r="C52" s="200" t="str">
        <f>VLOOKUP(Y52,B59:E64,2,0)</f>
        <v>袖山</v>
      </c>
      <c r="D52" s="640" t="str">
        <f>VLOOKUP(Y52,B59:E64,4,0)</f>
        <v>雅雄</v>
      </c>
      <c r="E52" s="640"/>
      <c r="F52" s="201" t="s">
        <v>22</v>
      </c>
      <c r="G52" s="201" t="s">
        <v>14</v>
      </c>
      <c r="H52" s="202" t="s">
        <v>23</v>
      </c>
      <c r="I52" s="200" t="str">
        <f>VLOOKUP(AE52,H59:K64,2,0)</f>
        <v>川口</v>
      </c>
      <c r="J52" s="640" t="str">
        <f>VLOOKUP(AE52,H59:K64,4,0)</f>
        <v>稔</v>
      </c>
      <c r="K52" s="640"/>
      <c r="L52" s="201" t="s">
        <v>22</v>
      </c>
      <c r="M52" s="201" t="s">
        <v>25</v>
      </c>
      <c r="N52" s="202" t="s">
        <v>23</v>
      </c>
      <c r="O52" s="395"/>
      <c r="P52" s="200" t="str">
        <f>VLOOKUP(AL52,O59:R64,2,0)</f>
        <v>黒河内</v>
      </c>
      <c r="Q52" s="640" t="str">
        <f>VLOOKUP(AL52,O59:R64,4,0)</f>
        <v>武</v>
      </c>
      <c r="R52" s="640"/>
      <c r="S52" s="201" t="s">
        <v>22</v>
      </c>
      <c r="T52" s="203" t="s">
        <v>15</v>
      </c>
      <c r="U52" s="202" t="s">
        <v>23</v>
      </c>
      <c r="V52" s="151"/>
      <c r="Y52" s="394">
        <v>1</v>
      </c>
      <c r="AE52" s="394">
        <v>12</v>
      </c>
      <c r="AL52" s="2">
        <v>14</v>
      </c>
    </row>
    <row r="53" spans="3:38" ht="20.25" customHeight="1">
      <c r="C53" s="200" t="str">
        <f>VLOOKUP(Y53,B59:E64,2,0)</f>
        <v>神田</v>
      </c>
      <c r="D53" s="640" t="str">
        <f>VLOOKUP(Y53,B59:E64,4,0)</f>
        <v>雅春</v>
      </c>
      <c r="E53" s="640"/>
      <c r="F53" s="201" t="s">
        <v>22</v>
      </c>
      <c r="G53" s="201" t="s">
        <v>16</v>
      </c>
      <c r="H53" s="202" t="s">
        <v>23</v>
      </c>
      <c r="I53" s="200" t="str">
        <f>VLOOKUP(AE53,H59:K64,2,0)</f>
        <v>熊倉</v>
      </c>
      <c r="J53" s="640" t="str">
        <f>VLOOKUP(AE53,H59:K64,4,0)</f>
        <v>匠</v>
      </c>
      <c r="K53" s="640"/>
      <c r="L53" s="201" t="s">
        <v>22</v>
      </c>
      <c r="M53" s="201" t="s">
        <v>14</v>
      </c>
      <c r="N53" s="202" t="s">
        <v>23</v>
      </c>
      <c r="O53" s="395"/>
      <c r="P53" s="200" t="str">
        <f>VLOOKUP(AL53,O59:R64,2,0)</f>
        <v>瀧波</v>
      </c>
      <c r="Q53" s="640" t="str">
        <f>VLOOKUP(AL53,O59:R64,4,0)</f>
        <v>英一郎</v>
      </c>
      <c r="R53" s="640"/>
      <c r="S53" s="201" t="s">
        <v>22</v>
      </c>
      <c r="T53" s="201" t="s">
        <v>25</v>
      </c>
      <c r="U53" s="202" t="s">
        <v>23</v>
      </c>
      <c r="V53" s="129"/>
      <c r="Y53" s="394">
        <v>3</v>
      </c>
      <c r="AE53" s="394">
        <v>7</v>
      </c>
      <c r="AL53" s="2">
        <v>18</v>
      </c>
    </row>
    <row r="54" spans="3:38" ht="20.25" customHeight="1">
      <c r="C54" s="204" t="str">
        <f>VLOOKUP(Y54,B59:E64,2,0)</f>
        <v>森山</v>
      </c>
      <c r="D54" s="640" t="str">
        <f>VLOOKUP(Y54,B59:E64,4,0)</f>
        <v>博史</v>
      </c>
      <c r="E54" s="640"/>
      <c r="F54" s="201" t="s">
        <v>22</v>
      </c>
      <c r="G54" s="201" t="s">
        <v>29</v>
      </c>
      <c r="H54" s="202" t="s">
        <v>23</v>
      </c>
      <c r="I54" s="204" t="str">
        <f>VLOOKUP(AE54,H59:K64,2,0)</f>
        <v>向</v>
      </c>
      <c r="J54" s="640" t="str">
        <f>VLOOKUP(AE54,H59:K64,4,0)</f>
        <v>健之輔</v>
      </c>
      <c r="K54" s="640"/>
      <c r="L54" s="201" t="s">
        <v>22</v>
      </c>
      <c r="M54" s="203" t="s">
        <v>16</v>
      </c>
      <c r="N54" s="202" t="s">
        <v>23</v>
      </c>
      <c r="O54" s="395"/>
      <c r="P54" s="200" t="str">
        <f>VLOOKUP(AL54,O59:R64,2,0)</f>
        <v>渡邊</v>
      </c>
      <c r="Q54" s="640" t="str">
        <f>VLOOKUP(AL54,O59:R64,4,0)</f>
        <v>久雄</v>
      </c>
      <c r="R54" s="640"/>
      <c r="S54" s="201" t="s">
        <v>22</v>
      </c>
      <c r="T54" s="201" t="s">
        <v>14</v>
      </c>
      <c r="U54" s="202" t="s">
        <v>23</v>
      </c>
      <c r="V54" s="151"/>
      <c r="Y54" s="394">
        <v>5</v>
      </c>
      <c r="AE54" s="394">
        <v>9</v>
      </c>
      <c r="AL54" s="2">
        <v>13</v>
      </c>
    </row>
    <row r="55" spans="3:38" ht="20.25" customHeight="1">
      <c r="C55" s="200" t="str">
        <f>VLOOKUP(Y55,B59:E64,2,0)</f>
        <v>福島</v>
      </c>
      <c r="D55" s="640" t="str">
        <f>VLOOKUP(Y55,B59:E64,4,0)</f>
        <v>正俊</v>
      </c>
      <c r="E55" s="640"/>
      <c r="F55" s="201" t="s">
        <v>22</v>
      </c>
      <c r="G55" s="203" t="s">
        <v>17</v>
      </c>
      <c r="H55" s="202" t="s">
        <v>23</v>
      </c>
      <c r="I55" s="200" t="str">
        <f>VLOOKUP(AE55,H59:K64,2,0)</f>
        <v>森嶋</v>
      </c>
      <c r="J55" s="640" t="str">
        <f>VLOOKUP(AE55,H59:K64,4,0)</f>
        <v>正樹</v>
      </c>
      <c r="K55" s="640"/>
      <c r="L55" s="201" t="s">
        <v>22</v>
      </c>
      <c r="M55" s="201" t="s">
        <v>29</v>
      </c>
      <c r="N55" s="202" t="s">
        <v>23</v>
      </c>
      <c r="O55" s="395"/>
      <c r="P55" s="200" t="str">
        <f>VLOOKUP(AL55,O59:R64,2,0)</f>
        <v>岡本</v>
      </c>
      <c r="Q55" s="640" t="str">
        <f>VLOOKUP(AL55,O59:R64,4,0)</f>
        <v>啓</v>
      </c>
      <c r="R55" s="640"/>
      <c r="S55" s="201" t="s">
        <v>22</v>
      </c>
      <c r="T55" s="203" t="s">
        <v>16</v>
      </c>
      <c r="U55" s="202" t="s">
        <v>23</v>
      </c>
      <c r="V55" s="151"/>
      <c r="Y55" s="394">
        <v>4</v>
      </c>
      <c r="AE55" s="394">
        <v>11</v>
      </c>
      <c r="AL55" s="2">
        <v>15</v>
      </c>
    </row>
    <row r="56" spans="3:38" ht="20.25" customHeight="1" thickBot="1">
      <c r="C56" s="205" t="str">
        <f>VLOOKUP(Y56,B59:E64,2,0)</f>
        <v>竹下</v>
      </c>
      <c r="D56" s="641" t="str">
        <f>VLOOKUP(Y56,B59:E64,4,0)</f>
        <v>文広</v>
      </c>
      <c r="E56" s="641"/>
      <c r="F56" s="206" t="s">
        <v>22</v>
      </c>
      <c r="G56" s="206" t="s">
        <v>15</v>
      </c>
      <c r="H56" s="207" t="s">
        <v>23</v>
      </c>
      <c r="I56" s="205" t="str">
        <f>VLOOKUP(AE56,H59:K64,2,0)</f>
        <v>井村</v>
      </c>
      <c r="J56" s="641" t="str">
        <f>VLOOKUP(AE56,H59:K64,4,0)</f>
        <v>和彦</v>
      </c>
      <c r="K56" s="641"/>
      <c r="L56" s="206" t="s">
        <v>22</v>
      </c>
      <c r="M56" s="206" t="s">
        <v>17</v>
      </c>
      <c r="N56" s="207" t="s">
        <v>23</v>
      </c>
      <c r="O56" s="396"/>
      <c r="P56" s="205" t="str">
        <f>VLOOKUP(AL56,O59:R64,2,0)</f>
        <v>二ツ谷</v>
      </c>
      <c r="Q56" s="641" t="str">
        <f>VLOOKUP(AL56,O59:R64,4,0)</f>
        <v>直邦</v>
      </c>
      <c r="R56" s="641"/>
      <c r="S56" s="206" t="s">
        <v>22</v>
      </c>
      <c r="T56" s="206" t="s">
        <v>29</v>
      </c>
      <c r="U56" s="207" t="s">
        <v>23</v>
      </c>
      <c r="V56" s="151"/>
      <c r="Y56" s="394">
        <v>2</v>
      </c>
      <c r="AE56" s="394">
        <v>10</v>
      </c>
      <c r="AL56" s="2">
        <v>17</v>
      </c>
    </row>
    <row r="57" ht="13.5">
      <c r="C57" s="39"/>
    </row>
    <row r="58" ht="13.5">
      <c r="C58" s="39"/>
    </row>
    <row r="59" spans="1:18" ht="27.75" customHeight="1">
      <c r="A59" s="39" t="s">
        <v>14</v>
      </c>
      <c r="B59" s="39">
        <v>1</v>
      </c>
      <c r="C59" s="446" t="s">
        <v>320</v>
      </c>
      <c r="D59" s="230"/>
      <c r="E59" s="230" t="s">
        <v>321</v>
      </c>
      <c r="H59" s="1">
        <v>7</v>
      </c>
      <c r="I59" s="636" t="s">
        <v>322</v>
      </c>
      <c r="J59" s="636"/>
      <c r="K59" s="449" t="s">
        <v>317</v>
      </c>
      <c r="M59" s="447"/>
      <c r="N59" s="1"/>
      <c r="O59" s="1">
        <v>13</v>
      </c>
      <c r="P59" s="447" t="s">
        <v>355</v>
      </c>
      <c r="Q59" s="1"/>
      <c r="R59" s="447" t="s">
        <v>324</v>
      </c>
    </row>
    <row r="60" spans="1:18" ht="27.75" customHeight="1">
      <c r="A60" s="39" t="s">
        <v>15</v>
      </c>
      <c r="B60" s="39">
        <v>2</v>
      </c>
      <c r="C60" s="446" t="s">
        <v>325</v>
      </c>
      <c r="D60" s="230"/>
      <c r="E60" s="230" t="s">
        <v>326</v>
      </c>
      <c r="H60" s="1">
        <v>8</v>
      </c>
      <c r="I60" s="635" t="s">
        <v>336</v>
      </c>
      <c r="J60" s="635"/>
      <c r="K60" s="447" t="s">
        <v>335</v>
      </c>
      <c r="L60" s="448"/>
      <c r="M60" s="447"/>
      <c r="N60" s="1"/>
      <c r="O60" s="1">
        <v>14</v>
      </c>
      <c r="P60" s="1" t="s">
        <v>345</v>
      </c>
      <c r="Q60" s="1"/>
      <c r="R60" s="1" t="s">
        <v>346</v>
      </c>
    </row>
    <row r="61" spans="1:18" ht="27.75" customHeight="1">
      <c r="A61" s="39" t="s">
        <v>16</v>
      </c>
      <c r="B61" s="39">
        <v>3</v>
      </c>
      <c r="C61" s="446" t="s">
        <v>327</v>
      </c>
      <c r="D61" s="230"/>
      <c r="E61" s="230" t="s">
        <v>328</v>
      </c>
      <c r="H61" s="1">
        <v>9</v>
      </c>
      <c r="I61" s="635" t="s">
        <v>338</v>
      </c>
      <c r="J61" s="635"/>
      <c r="K61" s="447" t="s">
        <v>337</v>
      </c>
      <c r="M61" s="447" t="s">
        <v>323</v>
      </c>
      <c r="N61" s="1"/>
      <c r="O61" s="1">
        <v>15</v>
      </c>
      <c r="P61" s="1" t="s">
        <v>347</v>
      </c>
      <c r="Q61" s="1"/>
      <c r="R61" s="1" t="s">
        <v>348</v>
      </c>
    </row>
    <row r="62" spans="1:18" ht="27.75" customHeight="1">
      <c r="A62" s="39" t="s">
        <v>17</v>
      </c>
      <c r="B62" s="39">
        <v>4</v>
      </c>
      <c r="C62" s="446" t="s">
        <v>329</v>
      </c>
      <c r="D62" s="230"/>
      <c r="E62" s="230" t="s">
        <v>330</v>
      </c>
      <c r="H62" s="1">
        <v>10</v>
      </c>
      <c r="I62" s="635" t="s">
        <v>340</v>
      </c>
      <c r="J62" s="635"/>
      <c r="K62" s="447" t="s">
        <v>339</v>
      </c>
      <c r="L62" s="448"/>
      <c r="M62" s="447"/>
      <c r="N62" s="1"/>
      <c r="O62" s="1">
        <v>16</v>
      </c>
      <c r="P62" s="1" t="s">
        <v>349</v>
      </c>
      <c r="Q62" s="1"/>
      <c r="R62" s="1" t="s">
        <v>350</v>
      </c>
    </row>
    <row r="63" spans="1:18" ht="27.75" customHeight="1">
      <c r="A63" s="39" t="s">
        <v>318</v>
      </c>
      <c r="B63" s="39">
        <v>5</v>
      </c>
      <c r="C63" s="446" t="s">
        <v>331</v>
      </c>
      <c r="D63" s="230"/>
      <c r="E63" s="230" t="s">
        <v>332</v>
      </c>
      <c r="H63" s="1">
        <v>11</v>
      </c>
      <c r="I63" s="635" t="s">
        <v>342</v>
      </c>
      <c r="J63" s="635"/>
      <c r="K63" s="6" t="s">
        <v>341</v>
      </c>
      <c r="L63" s="6"/>
      <c r="M63" s="6"/>
      <c r="N63" s="1"/>
      <c r="O63" s="1">
        <v>17</v>
      </c>
      <c r="P63" s="1" t="s">
        <v>352</v>
      </c>
      <c r="Q63" s="1"/>
      <c r="R63" s="1" t="s">
        <v>351</v>
      </c>
    </row>
    <row r="64" spans="1:18" ht="27.75" customHeight="1">
      <c r="A64" s="39" t="s">
        <v>319</v>
      </c>
      <c r="B64" s="39">
        <v>6</v>
      </c>
      <c r="C64" s="446" t="s">
        <v>333</v>
      </c>
      <c r="D64" s="230"/>
      <c r="E64" s="230" t="s">
        <v>334</v>
      </c>
      <c r="H64" s="1">
        <v>12</v>
      </c>
      <c r="I64" s="1" t="s">
        <v>353</v>
      </c>
      <c r="J64" s="1"/>
      <c r="K64" s="1" t="s">
        <v>354</v>
      </c>
      <c r="L64" s="6"/>
      <c r="M64" s="6" t="s">
        <v>323</v>
      </c>
      <c r="N64" s="1"/>
      <c r="O64" s="1">
        <v>18</v>
      </c>
      <c r="P64" s="635" t="s">
        <v>344</v>
      </c>
      <c r="Q64" s="635"/>
      <c r="R64" s="6" t="s">
        <v>343</v>
      </c>
    </row>
    <row r="66" spans="16:18" ht="13.5">
      <c r="P66" s="635"/>
      <c r="Q66" s="635"/>
      <c r="R66" s="6"/>
    </row>
  </sheetData>
  <sheetProtection/>
  <mergeCells count="184">
    <mergeCell ref="AV2:AV15"/>
    <mergeCell ref="P4:P6"/>
    <mergeCell ref="Q10:V10"/>
    <mergeCell ref="U11:V11"/>
    <mergeCell ref="S11:T11"/>
    <mergeCell ref="U8:V8"/>
    <mergeCell ref="Q11:R11"/>
    <mergeCell ref="Q8:R8"/>
    <mergeCell ref="Q3:V3"/>
    <mergeCell ref="Q4:V4"/>
    <mergeCell ref="J3:O3"/>
    <mergeCell ref="J5:K5"/>
    <mergeCell ref="J17:K17"/>
    <mergeCell ref="AG2:AH2"/>
    <mergeCell ref="AG9:AH9"/>
    <mergeCell ref="AG16:AH16"/>
    <mergeCell ref="P7:P9"/>
    <mergeCell ref="P10:P12"/>
    <mergeCell ref="P13:P15"/>
    <mergeCell ref="S8:T8"/>
    <mergeCell ref="D5:E5"/>
    <mergeCell ref="F5:G5"/>
    <mergeCell ref="D3:I3"/>
    <mergeCell ref="D4:I4"/>
    <mergeCell ref="H5:I5"/>
    <mergeCell ref="P19:P21"/>
    <mergeCell ref="P16:P18"/>
    <mergeCell ref="P22:P24"/>
    <mergeCell ref="P25:P27"/>
    <mergeCell ref="P28:P30"/>
    <mergeCell ref="P31:P33"/>
    <mergeCell ref="C1:U1"/>
    <mergeCell ref="C34:C36"/>
    <mergeCell ref="C10:C12"/>
    <mergeCell ref="C16:C18"/>
    <mergeCell ref="P34:P36"/>
    <mergeCell ref="L5:M5"/>
    <mergeCell ref="H20:I20"/>
    <mergeCell ref="F20:G20"/>
    <mergeCell ref="C40:C42"/>
    <mergeCell ref="C19:C21"/>
    <mergeCell ref="C25:C27"/>
    <mergeCell ref="C28:C30"/>
    <mergeCell ref="C22:O24"/>
    <mergeCell ref="D20:E20"/>
    <mergeCell ref="L20:M20"/>
    <mergeCell ref="D19:I19"/>
    <mergeCell ref="J19:O19"/>
    <mergeCell ref="J20:K20"/>
    <mergeCell ref="P37:P39"/>
    <mergeCell ref="C4:C6"/>
    <mergeCell ref="F17:G17"/>
    <mergeCell ref="D17:E17"/>
    <mergeCell ref="C13:O15"/>
    <mergeCell ref="J16:O16"/>
    <mergeCell ref="J4:O4"/>
    <mergeCell ref="N17:O17"/>
    <mergeCell ref="L17:M17"/>
    <mergeCell ref="N5:O5"/>
    <mergeCell ref="D25:I25"/>
    <mergeCell ref="H26:I26"/>
    <mergeCell ref="F26:G26"/>
    <mergeCell ref="D26:E26"/>
    <mergeCell ref="D16:I16"/>
    <mergeCell ref="H17:I17"/>
    <mergeCell ref="D10:I10"/>
    <mergeCell ref="D11:E11"/>
    <mergeCell ref="F11:G11"/>
    <mergeCell ref="H11:I11"/>
    <mergeCell ref="C7:O9"/>
    <mergeCell ref="J10:O10"/>
    <mergeCell ref="N11:O11"/>
    <mergeCell ref="L11:M11"/>
    <mergeCell ref="J11:K11"/>
    <mergeCell ref="J25:O25"/>
    <mergeCell ref="N26:O26"/>
    <mergeCell ref="N20:O20"/>
    <mergeCell ref="L26:M26"/>
    <mergeCell ref="J26:K26"/>
    <mergeCell ref="J28:O28"/>
    <mergeCell ref="N29:O29"/>
    <mergeCell ref="L29:M29"/>
    <mergeCell ref="J29:K29"/>
    <mergeCell ref="D28:I28"/>
    <mergeCell ref="H29:I29"/>
    <mergeCell ref="F29:G29"/>
    <mergeCell ref="D29:E29"/>
    <mergeCell ref="U5:V5"/>
    <mergeCell ref="S5:T5"/>
    <mergeCell ref="Q5:R5"/>
    <mergeCell ref="D40:I40"/>
    <mergeCell ref="Q7:V7"/>
    <mergeCell ref="Q13:V13"/>
    <mergeCell ref="U14:V14"/>
    <mergeCell ref="C37:O39"/>
    <mergeCell ref="S14:T14"/>
    <mergeCell ref="Q14:R14"/>
    <mergeCell ref="H41:I41"/>
    <mergeCell ref="F41:G41"/>
    <mergeCell ref="D41:E41"/>
    <mergeCell ref="J40:O40"/>
    <mergeCell ref="N41:O41"/>
    <mergeCell ref="L41:M41"/>
    <mergeCell ref="C31:O33"/>
    <mergeCell ref="J34:O34"/>
    <mergeCell ref="N35:O35"/>
    <mergeCell ref="L35:M35"/>
    <mergeCell ref="D35:E35"/>
    <mergeCell ref="H35:I35"/>
    <mergeCell ref="F35:G35"/>
    <mergeCell ref="D34:I34"/>
    <mergeCell ref="J35:K35"/>
    <mergeCell ref="U20:V20"/>
    <mergeCell ref="S20:T20"/>
    <mergeCell ref="Q20:R20"/>
    <mergeCell ref="Q16:V16"/>
    <mergeCell ref="U17:V17"/>
    <mergeCell ref="S17:T17"/>
    <mergeCell ref="Q17:R17"/>
    <mergeCell ref="Q19:V19"/>
    <mergeCell ref="Q22:V22"/>
    <mergeCell ref="U23:V23"/>
    <mergeCell ref="S23:T23"/>
    <mergeCell ref="Q23:R23"/>
    <mergeCell ref="Q25:V25"/>
    <mergeCell ref="U26:V26"/>
    <mergeCell ref="S26:T26"/>
    <mergeCell ref="Q26:R26"/>
    <mergeCell ref="Q28:V28"/>
    <mergeCell ref="U29:V29"/>
    <mergeCell ref="S29:T29"/>
    <mergeCell ref="Q29:R29"/>
    <mergeCell ref="Q31:V31"/>
    <mergeCell ref="U32:V32"/>
    <mergeCell ref="S32:T32"/>
    <mergeCell ref="Q32:R32"/>
    <mergeCell ref="Q34:V34"/>
    <mergeCell ref="U35:V35"/>
    <mergeCell ref="S35:T35"/>
    <mergeCell ref="Q35:R35"/>
    <mergeCell ref="Q37:V37"/>
    <mergeCell ref="U38:V38"/>
    <mergeCell ref="S38:T38"/>
    <mergeCell ref="Q38:R38"/>
    <mergeCell ref="J54:K54"/>
    <mergeCell ref="S44:T44"/>
    <mergeCell ref="Q44:R44"/>
    <mergeCell ref="Q40:V40"/>
    <mergeCell ref="U41:V41"/>
    <mergeCell ref="S41:T41"/>
    <mergeCell ref="Q41:R41"/>
    <mergeCell ref="C43:O45"/>
    <mergeCell ref="J41:K41"/>
    <mergeCell ref="P40:P42"/>
    <mergeCell ref="D54:E54"/>
    <mergeCell ref="D53:E53"/>
    <mergeCell ref="C50:H50"/>
    <mergeCell ref="D51:E51"/>
    <mergeCell ref="D52:E52"/>
    <mergeCell ref="Q43:V43"/>
    <mergeCell ref="U44:V44"/>
    <mergeCell ref="I50:N50"/>
    <mergeCell ref="J53:K53"/>
    <mergeCell ref="P43:P45"/>
    <mergeCell ref="D56:E56"/>
    <mergeCell ref="D55:E55"/>
    <mergeCell ref="I60:J60"/>
    <mergeCell ref="I61:J61"/>
    <mergeCell ref="J55:K55"/>
    <mergeCell ref="J56:K56"/>
    <mergeCell ref="P66:Q66"/>
    <mergeCell ref="P64:Q64"/>
    <mergeCell ref="Q55:R55"/>
    <mergeCell ref="Q56:R56"/>
    <mergeCell ref="I62:J62"/>
    <mergeCell ref="I63:J63"/>
    <mergeCell ref="I59:J59"/>
    <mergeCell ref="P50:U50"/>
    <mergeCell ref="Q51:R51"/>
    <mergeCell ref="Q52:R52"/>
    <mergeCell ref="Q53:R53"/>
    <mergeCell ref="Q54:R54"/>
    <mergeCell ref="J51:K51"/>
    <mergeCell ref="J52:K52"/>
  </mergeCells>
  <dataValidations count="1">
    <dataValidation type="list" allowBlank="1" showInputMessage="1" showErrorMessage="1" sqref="AI3:AU8 AI10:AU15 AI17:AV22">
      <formula1>$AN$26:$AN$32</formula1>
    </dataValidation>
  </dataValidations>
  <printOptions/>
  <pageMargins left="0.5" right="0.19" top="0.27" bottom="0.23" header="0.512" footer="0.21"/>
  <pageSetup horizontalDpi="600" verticalDpi="600" orientation="portrait" paperSize="9" scale="87" r:id="rId1"/>
  <colBreaks count="1" manualBreakCount="1">
    <brk id="22" max="5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7"/>
  <sheetViews>
    <sheetView view="pageBreakPreview" zoomScaleSheetLayoutView="100" zoomScalePageLayoutView="0" workbookViewId="0" topLeftCell="A16">
      <selection activeCell="D12" sqref="D12"/>
    </sheetView>
  </sheetViews>
  <sheetFormatPr defaultColWidth="9.00390625" defaultRowHeight="13.5"/>
  <cols>
    <col min="1" max="1" width="8.625" style="0" customWidth="1"/>
    <col min="2" max="2" width="7.375" style="123" customWidth="1"/>
    <col min="3" max="3" width="4.75390625" style="1" customWidth="1"/>
    <col min="4" max="4" width="7.375" style="39" customWidth="1"/>
    <col min="5" max="5" width="7.375" style="123" customWidth="1"/>
    <col min="6" max="6" width="4.75390625" style="1" customWidth="1"/>
    <col min="7" max="7" width="7.375" style="82" customWidth="1"/>
    <col min="9" max="9" width="7.375" style="123" customWidth="1"/>
    <col min="10" max="10" width="4.75390625" style="1" customWidth="1"/>
    <col min="11" max="11" width="7.375" style="82" customWidth="1"/>
    <col min="12" max="12" width="6.00390625" style="0" customWidth="1"/>
    <col min="13" max="15" width="2.375" style="0" customWidth="1"/>
    <col min="16" max="18" width="2.75390625" style="0" customWidth="1"/>
    <col min="19" max="21" width="2.875" style="0" customWidth="1"/>
    <col min="22" max="22" width="3.50390625" style="0" customWidth="1"/>
    <col min="23" max="23" width="6.50390625" style="0" customWidth="1"/>
    <col min="24" max="24" width="5.875" style="0" customWidth="1"/>
  </cols>
  <sheetData>
    <row r="1" spans="1:23" ht="45.75" customHeight="1">
      <c r="A1" s="662" t="s">
        <v>107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W1" t="s">
        <v>143</v>
      </c>
    </row>
    <row r="2" spans="12:16" ht="14.25" thickBot="1">
      <c r="L2" s="82"/>
      <c r="M2" s="82"/>
      <c r="N2" s="82"/>
      <c r="O2" s="82"/>
      <c r="P2" s="82"/>
    </row>
    <row r="3" spans="1:29" ht="15" customHeight="1" thickBot="1">
      <c r="A3" s="12" t="s">
        <v>108</v>
      </c>
      <c r="B3" s="676" t="s">
        <v>109</v>
      </c>
      <c r="C3" s="676"/>
      <c r="D3" s="676"/>
      <c r="E3" s="676" t="s">
        <v>110</v>
      </c>
      <c r="F3" s="676"/>
      <c r="G3" s="677"/>
      <c r="H3" s="12" t="s">
        <v>108</v>
      </c>
      <c r="I3" s="676" t="s">
        <v>111</v>
      </c>
      <c r="J3" s="676"/>
      <c r="K3" s="678"/>
      <c r="L3" s="10"/>
      <c r="M3" s="10"/>
      <c r="N3" s="10"/>
      <c r="O3" s="10"/>
      <c r="P3" s="10"/>
      <c r="AA3">
        <v>1</v>
      </c>
      <c r="AB3" s="128" t="s">
        <v>26</v>
      </c>
      <c r="AC3" s="41" t="s">
        <v>25</v>
      </c>
    </row>
    <row r="4" spans="1:29" ht="15" customHeight="1">
      <c r="A4" s="693">
        <v>1</v>
      </c>
      <c r="B4" s="694" t="s">
        <v>112</v>
      </c>
      <c r="C4" s="694"/>
      <c r="D4" s="694"/>
      <c r="E4" s="694" t="s">
        <v>113</v>
      </c>
      <c r="F4" s="694"/>
      <c r="G4" s="695"/>
      <c r="H4" s="696">
        <v>1</v>
      </c>
      <c r="I4" s="679" t="s">
        <v>114</v>
      </c>
      <c r="J4" s="679"/>
      <c r="K4" s="680"/>
      <c r="L4" s="10"/>
      <c r="M4" s="10"/>
      <c r="N4" s="10"/>
      <c r="O4" s="10"/>
      <c r="P4" s="10"/>
      <c r="AA4">
        <v>2</v>
      </c>
      <c r="AB4" s="129" t="s">
        <v>144</v>
      </c>
      <c r="AC4" s="10" t="s">
        <v>14</v>
      </c>
    </row>
    <row r="5" spans="1:29" ht="15" customHeight="1" thickBot="1">
      <c r="A5" s="690"/>
      <c r="B5" s="125" t="s">
        <v>75</v>
      </c>
      <c r="C5" s="81" t="s">
        <v>139</v>
      </c>
      <c r="D5" s="146" t="s">
        <v>72</v>
      </c>
      <c r="E5" s="125" t="s">
        <v>74</v>
      </c>
      <c r="F5" s="81" t="s">
        <v>139</v>
      </c>
      <c r="G5" s="127" t="s">
        <v>73</v>
      </c>
      <c r="H5" s="690"/>
      <c r="I5" s="125" t="s">
        <v>74</v>
      </c>
      <c r="J5" s="81" t="s">
        <v>139</v>
      </c>
      <c r="K5" s="126" t="s">
        <v>72</v>
      </c>
      <c r="L5" s="151"/>
      <c r="M5" s="151"/>
      <c r="N5" s="151"/>
      <c r="O5" s="151"/>
      <c r="P5" s="151"/>
      <c r="AA5">
        <v>3</v>
      </c>
      <c r="AB5" s="130" t="s">
        <v>145</v>
      </c>
      <c r="AC5" s="42" t="s">
        <v>16</v>
      </c>
    </row>
    <row r="6" spans="1:29" ht="15" customHeight="1" thickBot="1">
      <c r="A6" s="690"/>
      <c r="B6" s="125" t="str">
        <f aca="true" t="shared" si="0" ref="B6:G6">VLOOKUP(R6,$AA$3:$AB$20,2,0)</f>
        <v>北見</v>
      </c>
      <c r="C6" s="125" t="str">
        <f t="shared" si="0"/>
        <v>牧</v>
      </c>
      <c r="D6" s="147" t="str">
        <f t="shared" si="0"/>
        <v>内田</v>
      </c>
      <c r="E6" s="125" t="str">
        <f t="shared" si="0"/>
        <v>石橋</v>
      </c>
      <c r="F6" s="125" t="str">
        <f t="shared" si="0"/>
        <v>外川</v>
      </c>
      <c r="G6" s="124" t="str">
        <f t="shared" si="0"/>
        <v>勝見</v>
      </c>
      <c r="H6" s="690"/>
      <c r="I6" s="125" t="str">
        <f>VLOOKUP(X6,$AA$3:$AB$20,2,0)</f>
        <v>渡辺</v>
      </c>
      <c r="J6" s="125" t="str">
        <f>VLOOKUP(Y6,$AA$3:$AB$20,2,0)</f>
        <v>大森</v>
      </c>
      <c r="K6" s="179" t="str">
        <f>VLOOKUP(Z6,$AA$3:$AB$20,2,0)</f>
        <v>山田</v>
      </c>
      <c r="L6" s="151"/>
      <c r="M6" s="151"/>
      <c r="N6" s="151"/>
      <c r="O6" s="151"/>
      <c r="P6" s="151"/>
      <c r="R6" s="141">
        <v>3</v>
      </c>
      <c r="S6" s="142">
        <v>5</v>
      </c>
      <c r="T6" s="143">
        <v>6</v>
      </c>
      <c r="U6" s="141">
        <v>8</v>
      </c>
      <c r="V6" s="142">
        <v>9</v>
      </c>
      <c r="W6" s="143">
        <v>7</v>
      </c>
      <c r="X6" s="144">
        <v>13</v>
      </c>
      <c r="Y6" s="142">
        <v>14</v>
      </c>
      <c r="Z6" s="143">
        <v>16</v>
      </c>
      <c r="AA6">
        <v>4</v>
      </c>
      <c r="AB6" s="128" t="s">
        <v>174</v>
      </c>
      <c r="AC6" s="10" t="s">
        <v>29</v>
      </c>
    </row>
    <row r="7" spans="1:29" ht="15" customHeight="1">
      <c r="A7" s="681"/>
      <c r="B7" s="682"/>
      <c r="C7" s="682"/>
      <c r="D7" s="682"/>
      <c r="E7" s="682"/>
      <c r="F7" s="682"/>
      <c r="G7" s="683"/>
      <c r="H7" s="690">
        <v>2</v>
      </c>
      <c r="I7" s="691" t="s">
        <v>115</v>
      </c>
      <c r="J7" s="691"/>
      <c r="K7" s="692"/>
      <c r="L7" s="10"/>
      <c r="M7" s="10"/>
      <c r="N7" s="10"/>
      <c r="O7" s="10"/>
      <c r="P7" s="10"/>
      <c r="AA7">
        <v>5</v>
      </c>
      <c r="AB7" s="129" t="s">
        <v>36</v>
      </c>
      <c r="AC7" s="47" t="s">
        <v>17</v>
      </c>
    </row>
    <row r="8" spans="1:29" ht="15" customHeight="1" thickBot="1">
      <c r="A8" s="684"/>
      <c r="B8" s="685"/>
      <c r="C8" s="685"/>
      <c r="D8" s="685"/>
      <c r="E8" s="685"/>
      <c r="F8" s="685"/>
      <c r="G8" s="686"/>
      <c r="H8" s="690"/>
      <c r="I8" s="125" t="s">
        <v>74</v>
      </c>
      <c r="J8" s="81" t="s">
        <v>139</v>
      </c>
      <c r="K8" s="126" t="s">
        <v>76</v>
      </c>
      <c r="L8" s="151"/>
      <c r="M8" s="151"/>
      <c r="N8" s="151"/>
      <c r="O8" s="151"/>
      <c r="P8" s="151"/>
      <c r="AA8">
        <v>6</v>
      </c>
      <c r="AB8" s="132" t="s">
        <v>146</v>
      </c>
      <c r="AC8" s="40" t="s">
        <v>15</v>
      </c>
    </row>
    <row r="9" spans="1:29" ht="15" customHeight="1" thickBot="1">
      <c r="A9" s="687"/>
      <c r="B9" s="688"/>
      <c r="C9" s="688"/>
      <c r="D9" s="688"/>
      <c r="E9" s="688"/>
      <c r="F9" s="688"/>
      <c r="G9" s="689"/>
      <c r="H9" s="690"/>
      <c r="I9" s="125" t="str">
        <f>VLOOKUP(X9,$AA$3:$AB$20,2,0)</f>
        <v>高嶋</v>
      </c>
      <c r="J9" s="125" t="str">
        <f>VLOOKUP(Y9,$AA$3:$AB$20,2,0)</f>
        <v>渡辺</v>
      </c>
      <c r="K9" s="179" t="str">
        <f>VLOOKUP(Z9,$AA$3:$AB$20,2,0)</f>
        <v>黒川</v>
      </c>
      <c r="L9" s="151"/>
      <c r="M9" s="151"/>
      <c r="N9" s="151"/>
      <c r="O9" s="151"/>
      <c r="P9" s="151"/>
      <c r="R9" s="145"/>
      <c r="S9" s="145"/>
      <c r="T9" s="145"/>
      <c r="U9" s="145"/>
      <c r="V9" s="145"/>
      <c r="W9" s="145"/>
      <c r="X9" s="141">
        <v>15</v>
      </c>
      <c r="Y9" s="142">
        <v>13</v>
      </c>
      <c r="Z9" s="143">
        <v>18</v>
      </c>
      <c r="AA9">
        <v>7</v>
      </c>
      <c r="AB9" s="136" t="s">
        <v>147</v>
      </c>
      <c r="AC9" s="41" t="s">
        <v>15</v>
      </c>
    </row>
    <row r="10" spans="1:29" ht="15" customHeight="1">
      <c r="A10" s="690">
        <v>2</v>
      </c>
      <c r="B10" s="691" t="s">
        <v>120</v>
      </c>
      <c r="C10" s="691"/>
      <c r="D10" s="691"/>
      <c r="E10" s="691" t="s">
        <v>121</v>
      </c>
      <c r="F10" s="691"/>
      <c r="G10" s="667"/>
      <c r="H10" s="690">
        <v>3</v>
      </c>
      <c r="I10" s="691" t="s">
        <v>116</v>
      </c>
      <c r="J10" s="691"/>
      <c r="K10" s="692"/>
      <c r="L10" s="10"/>
      <c r="M10" s="10"/>
      <c r="N10" s="10"/>
      <c r="O10" s="10"/>
      <c r="P10" s="10"/>
      <c r="AA10">
        <v>8</v>
      </c>
      <c r="AB10" s="128" t="s">
        <v>175</v>
      </c>
      <c r="AC10" s="10" t="s">
        <v>25</v>
      </c>
    </row>
    <row r="11" spans="1:29" ht="15" customHeight="1" thickBot="1">
      <c r="A11" s="690"/>
      <c r="B11" s="125" t="s">
        <v>76</v>
      </c>
      <c r="C11" s="81" t="s">
        <v>139</v>
      </c>
      <c r="D11" s="146" t="s">
        <v>72</v>
      </c>
      <c r="E11" s="125" t="s">
        <v>75</v>
      </c>
      <c r="F11" s="81" t="s">
        <v>139</v>
      </c>
      <c r="G11" s="127" t="s">
        <v>74</v>
      </c>
      <c r="H11" s="690"/>
      <c r="I11" s="125" t="s">
        <v>76</v>
      </c>
      <c r="J11" s="81" t="s">
        <v>139</v>
      </c>
      <c r="K11" s="126" t="s">
        <v>73</v>
      </c>
      <c r="L11" s="151"/>
      <c r="M11" s="151"/>
      <c r="N11" s="151"/>
      <c r="O11" s="151"/>
      <c r="P11" s="151"/>
      <c r="AA11">
        <v>9</v>
      </c>
      <c r="AB11" s="138" t="s">
        <v>148</v>
      </c>
      <c r="AC11" s="42" t="s">
        <v>14</v>
      </c>
    </row>
    <row r="12" spans="1:29" ht="15" customHeight="1" thickBot="1">
      <c r="A12" s="690"/>
      <c r="B12" s="125" t="str">
        <f aca="true" t="shared" si="1" ref="B12:G12">VLOOKUP(R12,$AA$3:$AB$20,2,0)</f>
        <v>牧</v>
      </c>
      <c r="C12" s="125" t="str">
        <f t="shared" si="1"/>
        <v>波多</v>
      </c>
      <c r="D12" s="147" t="str">
        <f t="shared" si="1"/>
        <v>北見</v>
      </c>
      <c r="E12" s="125" t="str">
        <f t="shared" si="1"/>
        <v>牧野</v>
      </c>
      <c r="F12" s="125" t="str">
        <f t="shared" si="1"/>
        <v>川端</v>
      </c>
      <c r="G12" s="124" t="str">
        <f t="shared" si="1"/>
        <v>石橋</v>
      </c>
      <c r="H12" s="690"/>
      <c r="I12" s="125" t="str">
        <f>VLOOKUP(X12,$AA$3:$AB$20,2,0)</f>
        <v>山田</v>
      </c>
      <c r="J12" s="125" t="str">
        <f>VLOOKUP(Y12,$AA$3:$AB$20,2,0)</f>
        <v>向</v>
      </c>
      <c r="K12" s="179" t="str">
        <f>VLOOKUP(Z12,$AA$3:$AB$20,2,0)</f>
        <v>黒川</v>
      </c>
      <c r="L12" s="151"/>
      <c r="M12" s="151"/>
      <c r="N12" s="151"/>
      <c r="O12" s="151"/>
      <c r="P12" s="151"/>
      <c r="R12" s="141">
        <v>5</v>
      </c>
      <c r="S12" s="142">
        <v>2</v>
      </c>
      <c r="T12" s="143">
        <v>3</v>
      </c>
      <c r="U12" s="141">
        <v>11</v>
      </c>
      <c r="V12" s="142">
        <v>12</v>
      </c>
      <c r="W12" s="143">
        <v>8</v>
      </c>
      <c r="X12" s="144">
        <v>16</v>
      </c>
      <c r="Y12" s="142">
        <v>17</v>
      </c>
      <c r="Z12" s="143">
        <v>18</v>
      </c>
      <c r="AA12">
        <v>10</v>
      </c>
      <c r="AB12" s="139" t="s">
        <v>149</v>
      </c>
      <c r="AC12" s="47" t="s">
        <v>16</v>
      </c>
    </row>
    <row r="13" spans="1:29" ht="15" customHeight="1">
      <c r="A13" s="681"/>
      <c r="B13" s="682"/>
      <c r="C13" s="682"/>
      <c r="D13" s="682"/>
      <c r="E13" s="682"/>
      <c r="F13" s="682"/>
      <c r="G13" s="683"/>
      <c r="H13" s="690">
        <v>4</v>
      </c>
      <c r="I13" s="691" t="s">
        <v>117</v>
      </c>
      <c r="J13" s="691"/>
      <c r="K13" s="692"/>
      <c r="L13" s="10"/>
      <c r="M13" s="10"/>
      <c r="N13" s="10"/>
      <c r="O13" s="10"/>
      <c r="P13" s="10"/>
      <c r="AA13">
        <v>11</v>
      </c>
      <c r="AB13" s="128" t="s">
        <v>176</v>
      </c>
      <c r="AC13" s="10" t="s">
        <v>29</v>
      </c>
    </row>
    <row r="14" spans="1:29" ht="15" customHeight="1" thickBot="1">
      <c r="A14" s="684"/>
      <c r="B14" s="685"/>
      <c r="C14" s="685"/>
      <c r="D14" s="685"/>
      <c r="E14" s="685"/>
      <c r="F14" s="685"/>
      <c r="G14" s="686"/>
      <c r="H14" s="690"/>
      <c r="I14" s="125" t="s">
        <v>73</v>
      </c>
      <c r="J14" s="81" t="s">
        <v>139</v>
      </c>
      <c r="K14" s="126" t="s">
        <v>75</v>
      </c>
      <c r="L14" s="151"/>
      <c r="M14" s="151"/>
      <c r="N14" s="151"/>
      <c r="O14" s="151"/>
      <c r="P14" s="151"/>
      <c r="AA14">
        <v>12</v>
      </c>
      <c r="AB14" s="140" t="s">
        <v>150</v>
      </c>
      <c r="AC14" s="40" t="s">
        <v>17</v>
      </c>
    </row>
    <row r="15" spans="1:29" ht="15" customHeight="1" thickBot="1">
      <c r="A15" s="687"/>
      <c r="B15" s="688"/>
      <c r="C15" s="688"/>
      <c r="D15" s="688"/>
      <c r="E15" s="688"/>
      <c r="F15" s="688"/>
      <c r="G15" s="689"/>
      <c r="H15" s="690"/>
      <c r="I15" s="125" t="str">
        <f>VLOOKUP(X15,$AA$3:$AB$20,2,0)</f>
        <v>大森</v>
      </c>
      <c r="J15" s="125" t="str">
        <f>VLOOKUP(Y15,$AA$3:$AB$20,2,0)</f>
        <v>高嶋</v>
      </c>
      <c r="K15" s="179" t="str">
        <f>VLOOKUP(Z15,$AA$3:$AB$20,2,0)</f>
        <v>向</v>
      </c>
      <c r="L15" s="151"/>
      <c r="M15" s="151"/>
      <c r="N15" s="151"/>
      <c r="O15" s="151"/>
      <c r="P15" s="151"/>
      <c r="V15" s="145"/>
      <c r="W15" s="145"/>
      <c r="X15" s="141">
        <v>14</v>
      </c>
      <c r="Y15" s="142">
        <v>15</v>
      </c>
      <c r="Z15" s="143">
        <v>17</v>
      </c>
      <c r="AA15">
        <v>13</v>
      </c>
      <c r="AB15" s="136" t="s">
        <v>151</v>
      </c>
      <c r="AC15" s="41" t="s">
        <v>17</v>
      </c>
    </row>
    <row r="16" spans="1:29" ht="15" customHeight="1">
      <c r="A16" s="690">
        <v>3</v>
      </c>
      <c r="B16" s="691" t="s">
        <v>118</v>
      </c>
      <c r="C16" s="691"/>
      <c r="D16" s="691"/>
      <c r="E16" s="668" t="s">
        <v>119</v>
      </c>
      <c r="F16" s="691"/>
      <c r="G16" s="692"/>
      <c r="H16" s="690">
        <v>5</v>
      </c>
      <c r="I16" s="691" t="s">
        <v>123</v>
      </c>
      <c r="J16" s="691"/>
      <c r="K16" s="692"/>
      <c r="L16" s="10"/>
      <c r="M16" s="10"/>
      <c r="N16" s="10"/>
      <c r="O16" s="10"/>
      <c r="P16" s="10"/>
      <c r="AA16">
        <v>14</v>
      </c>
      <c r="AB16" s="137" t="s">
        <v>152</v>
      </c>
      <c r="AC16" s="47" t="s">
        <v>15</v>
      </c>
    </row>
    <row r="17" spans="1:29" ht="15" customHeight="1" thickBot="1">
      <c r="A17" s="690"/>
      <c r="B17" s="125" t="s">
        <v>75</v>
      </c>
      <c r="C17" s="81" t="s">
        <v>139</v>
      </c>
      <c r="D17" s="146" t="s">
        <v>72</v>
      </c>
      <c r="E17" s="185" t="s">
        <v>72</v>
      </c>
      <c r="F17" s="81" t="s">
        <v>139</v>
      </c>
      <c r="G17" s="126" t="s">
        <v>76</v>
      </c>
      <c r="H17" s="690"/>
      <c r="I17" s="125" t="s">
        <v>74</v>
      </c>
      <c r="J17" s="81" t="s">
        <v>139</v>
      </c>
      <c r="K17" s="126" t="s">
        <v>76</v>
      </c>
      <c r="L17" s="151"/>
      <c r="M17" s="151"/>
      <c r="N17" s="151"/>
      <c r="O17" s="151"/>
      <c r="P17" s="151"/>
      <c r="AA17">
        <v>15</v>
      </c>
      <c r="AB17" s="128" t="s">
        <v>46</v>
      </c>
      <c r="AC17" s="42" t="s">
        <v>25</v>
      </c>
    </row>
    <row r="18" spans="1:29" ht="15" customHeight="1" thickBot="1">
      <c r="A18" s="690"/>
      <c r="B18" s="125" t="str">
        <f aca="true" t="shared" si="2" ref="B18:G18">VLOOKUP(R18,$AA$3:$AB$20,2,0)</f>
        <v>内田</v>
      </c>
      <c r="C18" s="125" t="str">
        <f t="shared" si="2"/>
        <v>北見</v>
      </c>
      <c r="D18" s="147" t="str">
        <f t="shared" si="2"/>
        <v>牧</v>
      </c>
      <c r="E18" s="125" t="str">
        <f t="shared" si="2"/>
        <v>外川</v>
      </c>
      <c r="F18" s="125" t="str">
        <f t="shared" si="2"/>
        <v>竹田</v>
      </c>
      <c r="G18" s="124" t="str">
        <f t="shared" si="2"/>
        <v>川端</v>
      </c>
      <c r="H18" s="690"/>
      <c r="I18" s="125" t="str">
        <f>VLOOKUP(X18,$AA$3:$AB$20,2,0)</f>
        <v>黒川</v>
      </c>
      <c r="J18" s="125" t="str">
        <f>VLOOKUP(Y18,$AA$3:$AB$20,2,0)</f>
        <v>渡辺</v>
      </c>
      <c r="K18" s="179" t="str">
        <f>VLOOKUP(Z18,$AA$3:$AB$20,2,0)</f>
        <v>山田</v>
      </c>
      <c r="L18" s="151"/>
      <c r="M18" s="151"/>
      <c r="N18" s="151"/>
      <c r="O18" s="151"/>
      <c r="P18" s="151"/>
      <c r="R18" s="141">
        <v>6</v>
      </c>
      <c r="S18" s="142">
        <v>3</v>
      </c>
      <c r="T18" s="143">
        <v>5</v>
      </c>
      <c r="U18" s="141">
        <v>9</v>
      </c>
      <c r="V18" s="142">
        <v>10</v>
      </c>
      <c r="W18" s="143">
        <v>12</v>
      </c>
      <c r="X18" s="144">
        <v>18</v>
      </c>
      <c r="Y18" s="142">
        <v>13</v>
      </c>
      <c r="Z18" s="143">
        <v>16</v>
      </c>
      <c r="AA18">
        <v>16</v>
      </c>
      <c r="AB18" s="139" t="s">
        <v>153</v>
      </c>
      <c r="AC18" s="10" t="s">
        <v>14</v>
      </c>
    </row>
    <row r="19" spans="1:29" ht="15" customHeight="1">
      <c r="A19" s="690">
        <v>4</v>
      </c>
      <c r="B19" s="691" t="s">
        <v>125</v>
      </c>
      <c r="C19" s="691"/>
      <c r="D19" s="691"/>
      <c r="E19" s="691" t="s">
        <v>126</v>
      </c>
      <c r="F19" s="691"/>
      <c r="G19" s="667"/>
      <c r="H19" s="690">
        <v>6</v>
      </c>
      <c r="I19" s="691" t="s">
        <v>124</v>
      </c>
      <c r="J19" s="691"/>
      <c r="K19" s="692"/>
      <c r="L19" s="10"/>
      <c r="M19" s="10"/>
      <c r="N19" s="10"/>
      <c r="O19" s="10"/>
      <c r="P19" s="10"/>
      <c r="AA19">
        <v>17</v>
      </c>
      <c r="AB19" s="137" t="s">
        <v>97</v>
      </c>
      <c r="AC19" s="47" t="s">
        <v>16</v>
      </c>
    </row>
    <row r="20" spans="1:29" ht="15" customHeight="1" thickBot="1">
      <c r="A20" s="690"/>
      <c r="B20" s="125" t="s">
        <v>76</v>
      </c>
      <c r="C20" s="81" t="s">
        <v>139</v>
      </c>
      <c r="D20" s="146" t="s">
        <v>73</v>
      </c>
      <c r="E20" s="125" t="s">
        <v>74</v>
      </c>
      <c r="F20" s="81" t="s">
        <v>139</v>
      </c>
      <c r="G20" s="127" t="s">
        <v>72</v>
      </c>
      <c r="H20" s="690"/>
      <c r="I20" s="125" t="s">
        <v>74</v>
      </c>
      <c r="J20" s="81" t="s">
        <v>139</v>
      </c>
      <c r="K20" s="126" t="s">
        <v>73</v>
      </c>
      <c r="L20" s="151"/>
      <c r="M20" s="151"/>
      <c r="N20" s="151"/>
      <c r="O20" s="151"/>
      <c r="P20" s="151"/>
      <c r="AA20">
        <v>18</v>
      </c>
      <c r="AB20" s="128" t="s">
        <v>177</v>
      </c>
      <c r="AC20" s="40" t="s">
        <v>29</v>
      </c>
    </row>
    <row r="21" spans="1:26" ht="15" customHeight="1" thickBot="1">
      <c r="A21" s="690"/>
      <c r="B21" s="125" t="str">
        <f aca="true" t="shared" si="3" ref="B21:G21">VLOOKUP(R21,$AA$3:$AB$20,2,0)</f>
        <v>波多</v>
      </c>
      <c r="C21" s="125" t="str">
        <f t="shared" si="3"/>
        <v>山崎</v>
      </c>
      <c r="D21" s="147" t="str">
        <f t="shared" si="3"/>
        <v>瀧波</v>
      </c>
      <c r="E21" s="125" t="str">
        <f t="shared" si="3"/>
        <v>川端</v>
      </c>
      <c r="F21" s="125" t="str">
        <f t="shared" si="3"/>
        <v>勝見</v>
      </c>
      <c r="G21" s="124" t="str">
        <f t="shared" si="3"/>
        <v>外川</v>
      </c>
      <c r="H21" s="690"/>
      <c r="I21" s="125" t="str">
        <f>VLOOKUP(X21,$AA$3:$AB$20,2,0)</f>
        <v>高嶋</v>
      </c>
      <c r="J21" s="125" t="str">
        <f>VLOOKUP(Y21,$AA$3:$AB$20,2,0)</f>
        <v>黒川</v>
      </c>
      <c r="K21" s="179" t="str">
        <f>VLOOKUP(Z21,$AA$3:$AB$20,2,0)</f>
        <v>山田</v>
      </c>
      <c r="L21" s="151"/>
      <c r="M21" s="151"/>
      <c r="N21" s="151"/>
      <c r="O21" s="151"/>
      <c r="P21" s="151"/>
      <c r="R21" s="141">
        <v>2</v>
      </c>
      <c r="S21" s="142">
        <v>1</v>
      </c>
      <c r="T21" s="143">
        <v>4</v>
      </c>
      <c r="U21" s="141">
        <v>12</v>
      </c>
      <c r="V21" s="142">
        <v>7</v>
      </c>
      <c r="W21" s="143">
        <v>9</v>
      </c>
      <c r="X21" s="144">
        <v>15</v>
      </c>
      <c r="Y21" s="142">
        <v>18</v>
      </c>
      <c r="Z21" s="143">
        <v>16</v>
      </c>
    </row>
    <row r="22" spans="1:13" ht="15" customHeight="1">
      <c r="A22" s="681"/>
      <c r="B22" s="682"/>
      <c r="C22" s="682"/>
      <c r="D22" s="682"/>
      <c r="E22" s="682"/>
      <c r="F22" s="682"/>
      <c r="G22" s="683"/>
      <c r="H22" s="690">
        <v>7</v>
      </c>
      <c r="I22" s="691" t="s">
        <v>141</v>
      </c>
      <c r="J22" s="691"/>
      <c r="K22" s="692"/>
      <c r="L22" s="10"/>
      <c r="M22" s="10"/>
    </row>
    <row r="23" spans="1:13" ht="15" customHeight="1" thickBot="1">
      <c r="A23" s="684"/>
      <c r="B23" s="685"/>
      <c r="C23" s="685"/>
      <c r="D23" s="685"/>
      <c r="E23" s="685"/>
      <c r="F23" s="685"/>
      <c r="G23" s="686"/>
      <c r="H23" s="690"/>
      <c r="I23" s="125" t="s">
        <v>72</v>
      </c>
      <c r="J23" s="81" t="s">
        <v>139</v>
      </c>
      <c r="K23" s="126" t="s">
        <v>75</v>
      </c>
      <c r="L23" s="151"/>
      <c r="M23" s="151"/>
    </row>
    <row r="24" spans="1:26" ht="15" customHeight="1" thickBot="1">
      <c r="A24" s="687"/>
      <c r="B24" s="688"/>
      <c r="C24" s="688"/>
      <c r="D24" s="688"/>
      <c r="E24" s="688"/>
      <c r="F24" s="688"/>
      <c r="G24" s="689"/>
      <c r="H24" s="690"/>
      <c r="I24" s="125" t="str">
        <f>VLOOKUP(X24,$AA$3:$AB$20,2,0)</f>
        <v>向</v>
      </c>
      <c r="J24" s="125" t="str">
        <f>VLOOKUP(Y24,$AA$3:$AB$20,2,0)</f>
        <v>渡辺</v>
      </c>
      <c r="K24" s="179" t="str">
        <f>VLOOKUP(Z24,$AA$3:$AB$20,2,0)</f>
        <v>大森</v>
      </c>
      <c r="L24" s="151"/>
      <c r="M24" s="151"/>
      <c r="N24" s="151"/>
      <c r="O24" s="151"/>
      <c r="P24" s="151"/>
      <c r="R24" s="145"/>
      <c r="S24" s="145"/>
      <c r="T24" s="145"/>
      <c r="U24" s="145"/>
      <c r="V24" s="145"/>
      <c r="W24" s="145"/>
      <c r="X24" s="141">
        <v>17</v>
      </c>
      <c r="Y24" s="142">
        <v>13</v>
      </c>
      <c r="Z24" s="143">
        <v>14</v>
      </c>
    </row>
    <row r="25" spans="1:28" ht="15" customHeight="1">
      <c r="A25" s="690">
        <v>5</v>
      </c>
      <c r="B25" s="691" t="s">
        <v>122</v>
      </c>
      <c r="C25" s="691"/>
      <c r="D25" s="692"/>
      <c r="E25" s="691" t="s">
        <v>132</v>
      </c>
      <c r="F25" s="691"/>
      <c r="G25" s="692"/>
      <c r="H25" s="690">
        <v>8</v>
      </c>
      <c r="I25" s="691" t="s">
        <v>127</v>
      </c>
      <c r="J25" s="691"/>
      <c r="K25" s="692"/>
      <c r="L25" s="10"/>
      <c r="M25" s="10"/>
      <c r="AB25" t="s">
        <v>13</v>
      </c>
    </row>
    <row r="26" spans="1:28" ht="15" customHeight="1" thickBot="1">
      <c r="A26" s="690"/>
      <c r="B26" s="125" t="s">
        <v>75</v>
      </c>
      <c r="C26" s="81" t="s">
        <v>139</v>
      </c>
      <c r="D26" s="126" t="s">
        <v>73</v>
      </c>
      <c r="E26" s="125" t="s">
        <v>73</v>
      </c>
      <c r="F26" s="81" t="s">
        <v>139</v>
      </c>
      <c r="G26" s="126" t="s">
        <v>76</v>
      </c>
      <c r="H26" s="690"/>
      <c r="I26" s="125" t="s">
        <v>76</v>
      </c>
      <c r="J26" s="81" t="s">
        <v>139</v>
      </c>
      <c r="K26" s="180" t="s">
        <v>72</v>
      </c>
      <c r="L26" s="151"/>
      <c r="M26" s="151"/>
      <c r="AB26" t="s">
        <v>17</v>
      </c>
    </row>
    <row r="27" spans="1:28" ht="15" customHeight="1" thickBot="1">
      <c r="A27" s="690"/>
      <c r="B27" s="125" t="str">
        <f aca="true" t="shared" si="4" ref="B27:G27">VLOOKUP(R27,$AA$3:$AB$20,2,0)</f>
        <v>山崎</v>
      </c>
      <c r="C27" s="125" t="str">
        <f t="shared" si="4"/>
        <v>瀧波</v>
      </c>
      <c r="D27" s="147" t="str">
        <f t="shared" si="4"/>
        <v>内田</v>
      </c>
      <c r="E27" s="125" t="str">
        <f t="shared" si="4"/>
        <v>石橋</v>
      </c>
      <c r="F27" s="125" t="str">
        <f t="shared" si="4"/>
        <v>竹田</v>
      </c>
      <c r="G27" s="124" t="str">
        <f t="shared" si="4"/>
        <v>牧野</v>
      </c>
      <c r="H27" s="690"/>
      <c r="I27" s="125" t="str">
        <f>VLOOKUP(X27,$AA$3:$AB$20,2,0)</f>
        <v>渡辺</v>
      </c>
      <c r="J27" s="125" t="str">
        <f>VLOOKUP(Y27,$AA$3:$AB$20,2,0)</f>
        <v>大森</v>
      </c>
      <c r="K27" s="179" t="str">
        <f>VLOOKUP(Z27,$AA$3:$AB$20,2,0)</f>
        <v>向</v>
      </c>
      <c r="L27" s="151"/>
      <c r="M27" s="151"/>
      <c r="N27" s="151"/>
      <c r="O27" s="151"/>
      <c r="P27" s="151"/>
      <c r="R27" s="141">
        <v>1</v>
      </c>
      <c r="S27" s="142">
        <v>4</v>
      </c>
      <c r="T27" s="143">
        <v>6</v>
      </c>
      <c r="U27" s="141">
        <v>8</v>
      </c>
      <c r="V27" s="142">
        <v>10</v>
      </c>
      <c r="W27" s="143">
        <v>11</v>
      </c>
      <c r="X27" s="144">
        <v>13</v>
      </c>
      <c r="Y27" s="142">
        <v>14</v>
      </c>
      <c r="Z27" s="143">
        <v>17</v>
      </c>
      <c r="AB27" t="s">
        <v>16</v>
      </c>
    </row>
    <row r="28" spans="1:28" ht="15" customHeight="1">
      <c r="A28" s="690">
        <v>6</v>
      </c>
      <c r="B28" s="691" t="s">
        <v>128</v>
      </c>
      <c r="C28" s="691"/>
      <c r="D28" s="691"/>
      <c r="E28" s="691" t="s">
        <v>129</v>
      </c>
      <c r="F28" s="691"/>
      <c r="G28" s="667"/>
      <c r="H28" s="690">
        <v>9</v>
      </c>
      <c r="I28" s="691" t="s">
        <v>133</v>
      </c>
      <c r="J28" s="691"/>
      <c r="K28" s="692"/>
      <c r="L28" s="10"/>
      <c r="M28" s="10"/>
      <c r="N28" s="10"/>
      <c r="O28" s="10"/>
      <c r="P28" s="10"/>
      <c r="AB28" t="s">
        <v>14</v>
      </c>
    </row>
    <row r="29" spans="1:28" ht="15" customHeight="1" thickBot="1">
      <c r="A29" s="690"/>
      <c r="B29" s="125" t="s">
        <v>76</v>
      </c>
      <c r="C29" s="81" t="s">
        <v>139</v>
      </c>
      <c r="D29" s="146" t="s">
        <v>74</v>
      </c>
      <c r="E29" s="125" t="s">
        <v>75</v>
      </c>
      <c r="F29" s="81" t="s">
        <v>139</v>
      </c>
      <c r="G29" s="127" t="s">
        <v>73</v>
      </c>
      <c r="H29" s="690"/>
      <c r="I29" s="125" t="s">
        <v>75</v>
      </c>
      <c r="J29" s="81" t="s">
        <v>139</v>
      </c>
      <c r="K29" s="126" t="s">
        <v>76</v>
      </c>
      <c r="L29" s="151"/>
      <c r="M29" s="151"/>
      <c r="N29" s="151"/>
      <c r="O29" s="151"/>
      <c r="P29" s="151"/>
      <c r="AB29" t="s">
        <v>15</v>
      </c>
    </row>
    <row r="30" spans="1:26" ht="15" customHeight="1" thickBot="1">
      <c r="A30" s="690"/>
      <c r="B30" s="125" t="str">
        <f aca="true" t="shared" si="5" ref="B30:G30">VLOOKUP(R30,$AA$3:$AB$20,2,0)</f>
        <v>瀧波</v>
      </c>
      <c r="C30" s="125" t="str">
        <f t="shared" si="5"/>
        <v>牧</v>
      </c>
      <c r="D30" s="147" t="str">
        <f t="shared" si="5"/>
        <v>波多</v>
      </c>
      <c r="E30" s="125" t="str">
        <f t="shared" si="5"/>
        <v>竹田</v>
      </c>
      <c r="F30" s="125" t="str">
        <f t="shared" si="5"/>
        <v>牧野</v>
      </c>
      <c r="G30" s="124" t="str">
        <f t="shared" si="5"/>
        <v>石橋</v>
      </c>
      <c r="H30" s="690"/>
      <c r="I30" s="125" t="str">
        <f>VLOOKUP(X30,$AA$3:$AB$20,2,0)</f>
        <v>黒川</v>
      </c>
      <c r="J30" s="125" t="str">
        <f>VLOOKUP(Y30,$AA$3:$AB$20,2,0)</f>
        <v>高嶋</v>
      </c>
      <c r="K30" s="179" t="str">
        <f>VLOOKUP(Z30,$AA$3:$AB$20,2,0)</f>
        <v>向</v>
      </c>
      <c r="L30" s="151"/>
      <c r="M30" s="151"/>
      <c r="N30" s="151"/>
      <c r="O30" s="151"/>
      <c r="P30" s="151"/>
      <c r="R30" s="141">
        <v>4</v>
      </c>
      <c r="S30" s="142">
        <v>5</v>
      </c>
      <c r="T30" s="143">
        <v>2</v>
      </c>
      <c r="U30" s="141">
        <v>10</v>
      </c>
      <c r="V30" s="142">
        <v>11</v>
      </c>
      <c r="W30" s="143">
        <v>8</v>
      </c>
      <c r="X30" s="144">
        <v>18</v>
      </c>
      <c r="Y30" s="142">
        <v>15</v>
      </c>
      <c r="Z30" s="143">
        <v>17</v>
      </c>
    </row>
    <row r="31" spans="1:16" ht="15" customHeight="1">
      <c r="A31" s="681"/>
      <c r="B31" s="682"/>
      <c r="C31" s="682"/>
      <c r="D31" s="682"/>
      <c r="E31" s="682"/>
      <c r="F31" s="682"/>
      <c r="G31" s="683"/>
      <c r="H31" s="690">
        <v>10</v>
      </c>
      <c r="I31" s="691" t="s">
        <v>134</v>
      </c>
      <c r="J31" s="691"/>
      <c r="K31" s="692"/>
      <c r="L31" s="10"/>
      <c r="M31" s="10"/>
      <c r="N31" s="10"/>
      <c r="O31" s="10"/>
      <c r="P31" s="10"/>
    </row>
    <row r="32" spans="1:16" ht="15" customHeight="1" thickBot="1">
      <c r="A32" s="684"/>
      <c r="B32" s="685"/>
      <c r="C32" s="685"/>
      <c r="D32" s="685"/>
      <c r="E32" s="685"/>
      <c r="F32" s="685"/>
      <c r="G32" s="686"/>
      <c r="H32" s="690"/>
      <c r="I32" s="125" t="s">
        <v>72</v>
      </c>
      <c r="J32" s="81" t="s">
        <v>139</v>
      </c>
      <c r="K32" s="126" t="s">
        <v>73</v>
      </c>
      <c r="L32" s="151"/>
      <c r="M32" s="151"/>
      <c r="N32" s="151"/>
      <c r="O32" s="151"/>
      <c r="P32" s="151"/>
    </row>
    <row r="33" spans="1:28" ht="15" customHeight="1" thickBot="1">
      <c r="A33" s="687"/>
      <c r="B33" s="688"/>
      <c r="C33" s="688"/>
      <c r="D33" s="688"/>
      <c r="E33" s="688"/>
      <c r="F33" s="688"/>
      <c r="G33" s="689"/>
      <c r="H33" s="690"/>
      <c r="I33" s="125" t="str">
        <f>VLOOKUP(X33,$AA$3:$AB$20,2,0)</f>
        <v>山田</v>
      </c>
      <c r="J33" s="125" t="str">
        <f>VLOOKUP(Y33,$AA$3:$AB$20,2,0)</f>
        <v>大森</v>
      </c>
      <c r="K33" s="179" t="str">
        <f>VLOOKUP(Z33,$AA$3:$AB$20,2,0)</f>
        <v>向</v>
      </c>
      <c r="L33" s="151"/>
      <c r="M33" s="151"/>
      <c r="N33" s="151"/>
      <c r="O33" s="151"/>
      <c r="P33" s="151"/>
      <c r="R33" s="145"/>
      <c r="S33" s="145"/>
      <c r="T33" s="145"/>
      <c r="U33" s="145"/>
      <c r="V33" s="145"/>
      <c r="W33" s="145"/>
      <c r="X33" s="141">
        <v>16</v>
      </c>
      <c r="Y33" s="142">
        <v>14</v>
      </c>
      <c r="Z33" s="143">
        <v>17</v>
      </c>
      <c r="AB33" t="s">
        <v>13</v>
      </c>
    </row>
    <row r="34" spans="1:28" ht="15" customHeight="1">
      <c r="A34" s="690">
        <v>7</v>
      </c>
      <c r="B34" s="691" t="s">
        <v>131</v>
      </c>
      <c r="C34" s="691"/>
      <c r="D34" s="691"/>
      <c r="E34" s="691" t="s">
        <v>130</v>
      </c>
      <c r="F34" s="691"/>
      <c r="G34" s="667"/>
      <c r="H34" s="690">
        <v>11</v>
      </c>
      <c r="I34" s="691" t="s">
        <v>135</v>
      </c>
      <c r="J34" s="691"/>
      <c r="K34" s="692"/>
      <c r="L34" s="10"/>
      <c r="M34" s="10"/>
      <c r="N34" s="10"/>
      <c r="O34" s="10"/>
      <c r="P34" s="10"/>
      <c r="AB34" t="s">
        <v>17</v>
      </c>
    </row>
    <row r="35" spans="1:28" ht="15" customHeight="1" thickBot="1">
      <c r="A35" s="690"/>
      <c r="B35" s="125" t="s">
        <v>76</v>
      </c>
      <c r="C35" s="81" t="s">
        <v>139</v>
      </c>
      <c r="D35" s="146" t="s">
        <v>75</v>
      </c>
      <c r="E35" s="125" t="s">
        <v>73</v>
      </c>
      <c r="F35" s="81" t="s">
        <v>139</v>
      </c>
      <c r="G35" s="127" t="s">
        <v>72</v>
      </c>
      <c r="H35" s="690"/>
      <c r="I35" s="125" t="s">
        <v>74</v>
      </c>
      <c r="J35" s="81" t="s">
        <v>139</v>
      </c>
      <c r="K35" s="126" t="s">
        <v>73</v>
      </c>
      <c r="L35" s="151"/>
      <c r="M35" s="151"/>
      <c r="N35" s="151"/>
      <c r="O35" s="151"/>
      <c r="P35" s="151"/>
      <c r="AB35" t="s">
        <v>16</v>
      </c>
    </row>
    <row r="36" spans="1:28" ht="15" customHeight="1" thickBot="1">
      <c r="A36" s="690"/>
      <c r="B36" s="125" t="str">
        <f aca="true" t="shared" si="6" ref="B36:G36">VLOOKUP(R36,$AA$3:$AB$20,2,0)</f>
        <v>山崎</v>
      </c>
      <c r="C36" s="183" t="str">
        <f t="shared" si="6"/>
        <v>牧野</v>
      </c>
      <c r="D36" s="147" t="str">
        <f t="shared" si="6"/>
        <v>北見</v>
      </c>
      <c r="E36" s="125" t="str">
        <f t="shared" si="6"/>
        <v>勝見</v>
      </c>
      <c r="F36" s="125" t="str">
        <f t="shared" si="6"/>
        <v>竹田</v>
      </c>
      <c r="G36" s="184" t="str">
        <f t="shared" si="6"/>
        <v>波多</v>
      </c>
      <c r="H36" s="690"/>
      <c r="I36" s="125" t="str">
        <f>VLOOKUP(X36,$AA$3:$AB$20,2,0)</f>
        <v>高嶋</v>
      </c>
      <c r="J36" s="125" t="str">
        <f>VLOOKUP(Y36,$AA$3:$AB$20,2,0)</f>
        <v>黒川</v>
      </c>
      <c r="K36" s="179" t="str">
        <f>VLOOKUP(Z36,$AA$3:$AB$20,2,0)</f>
        <v>山田</v>
      </c>
      <c r="L36" s="151"/>
      <c r="M36" s="151"/>
      <c r="N36" s="151"/>
      <c r="O36" s="151"/>
      <c r="P36" s="151"/>
      <c r="R36" s="141">
        <v>1</v>
      </c>
      <c r="S36" s="142">
        <v>11</v>
      </c>
      <c r="T36" s="143">
        <v>3</v>
      </c>
      <c r="U36" s="141">
        <v>7</v>
      </c>
      <c r="V36" s="142">
        <v>10</v>
      </c>
      <c r="W36" s="143">
        <v>2</v>
      </c>
      <c r="X36" s="144">
        <v>15</v>
      </c>
      <c r="Y36" s="142">
        <v>18</v>
      </c>
      <c r="Z36" s="143">
        <v>16</v>
      </c>
      <c r="AB36" t="s">
        <v>14</v>
      </c>
    </row>
    <row r="37" spans="1:28" ht="15" customHeight="1">
      <c r="A37" s="681"/>
      <c r="B37" s="682"/>
      <c r="C37" s="682"/>
      <c r="D37" s="682"/>
      <c r="E37" s="682"/>
      <c r="F37" s="682"/>
      <c r="G37" s="683"/>
      <c r="H37" s="690">
        <v>12</v>
      </c>
      <c r="I37" s="691" t="s">
        <v>136</v>
      </c>
      <c r="J37" s="691"/>
      <c r="K37" s="692"/>
      <c r="L37" s="10"/>
      <c r="M37" s="10"/>
      <c r="N37" s="10"/>
      <c r="O37" s="10"/>
      <c r="P37" s="10"/>
      <c r="AB37" t="s">
        <v>15</v>
      </c>
    </row>
    <row r="38" spans="1:16" ht="15" customHeight="1" thickBot="1">
      <c r="A38" s="684"/>
      <c r="B38" s="685"/>
      <c r="C38" s="685"/>
      <c r="D38" s="685"/>
      <c r="E38" s="685"/>
      <c r="F38" s="685"/>
      <c r="G38" s="686"/>
      <c r="H38" s="690"/>
      <c r="I38" s="125" t="s">
        <v>74</v>
      </c>
      <c r="J38" s="81" t="s">
        <v>139</v>
      </c>
      <c r="K38" s="126" t="s">
        <v>75</v>
      </c>
      <c r="L38" s="151"/>
      <c r="M38" s="151"/>
      <c r="N38" s="151"/>
      <c r="O38" s="151"/>
      <c r="P38" s="151"/>
    </row>
    <row r="39" spans="1:26" ht="15" customHeight="1" thickBot="1">
      <c r="A39" s="687"/>
      <c r="B39" s="688"/>
      <c r="C39" s="688"/>
      <c r="D39" s="688"/>
      <c r="E39" s="688"/>
      <c r="F39" s="688"/>
      <c r="G39" s="689"/>
      <c r="H39" s="690"/>
      <c r="I39" s="125" t="str">
        <f>VLOOKUP(X39,$AA$3:$AB$20,2,0)</f>
        <v>大森</v>
      </c>
      <c r="J39" s="125" t="str">
        <f>VLOOKUP(Y39,$AA$3:$AB$20,2,0)</f>
        <v>渡辺</v>
      </c>
      <c r="K39" s="179" t="str">
        <f>VLOOKUP(Z39,$AA$3:$AB$20,2,0)</f>
        <v>高嶋</v>
      </c>
      <c r="L39" s="151"/>
      <c r="M39" s="151"/>
      <c r="N39" s="151"/>
      <c r="O39" s="151"/>
      <c r="P39" s="151"/>
      <c r="R39" s="145"/>
      <c r="S39" s="145"/>
      <c r="T39" s="145"/>
      <c r="U39" s="145"/>
      <c r="V39" s="145"/>
      <c r="W39" s="145"/>
      <c r="X39" s="141">
        <v>14</v>
      </c>
      <c r="Y39" s="142">
        <v>13</v>
      </c>
      <c r="Z39" s="143">
        <v>15</v>
      </c>
    </row>
    <row r="40" spans="1:28" ht="15" customHeight="1">
      <c r="A40" s="690">
        <v>8</v>
      </c>
      <c r="B40" s="691" t="s">
        <v>140</v>
      </c>
      <c r="C40" s="691"/>
      <c r="D40" s="691"/>
      <c r="E40" s="691" t="s">
        <v>142</v>
      </c>
      <c r="F40" s="691"/>
      <c r="G40" s="667"/>
      <c r="H40" s="690">
        <v>13</v>
      </c>
      <c r="I40" s="691" t="s">
        <v>137</v>
      </c>
      <c r="J40" s="691"/>
      <c r="K40" s="692"/>
      <c r="L40" s="10"/>
      <c r="M40" s="10"/>
      <c r="N40" s="10"/>
      <c r="O40" s="10"/>
      <c r="P40" s="10"/>
      <c r="AB40" t="s">
        <v>13</v>
      </c>
    </row>
    <row r="41" spans="1:28" ht="15" customHeight="1" thickBot="1">
      <c r="A41" s="690"/>
      <c r="B41" s="125" t="s">
        <v>75</v>
      </c>
      <c r="C41" s="81" t="s">
        <v>139</v>
      </c>
      <c r="D41" s="146" t="s">
        <v>74</v>
      </c>
      <c r="E41" s="125" t="s">
        <v>72</v>
      </c>
      <c r="F41" s="81" t="s">
        <v>139</v>
      </c>
      <c r="G41" s="127" t="s">
        <v>74</v>
      </c>
      <c r="H41" s="690"/>
      <c r="I41" s="125" t="s">
        <v>73</v>
      </c>
      <c r="J41" s="81" t="s">
        <v>139</v>
      </c>
      <c r="K41" s="126" t="s">
        <v>72</v>
      </c>
      <c r="L41" s="151"/>
      <c r="M41" s="151"/>
      <c r="N41" s="151"/>
      <c r="O41" s="151"/>
      <c r="P41" s="151"/>
      <c r="AB41" t="s">
        <v>17</v>
      </c>
    </row>
    <row r="42" spans="1:28" ht="15" customHeight="1" thickBot="1">
      <c r="A42" s="690"/>
      <c r="B42" s="125" t="str">
        <f aca="true" t="shared" si="7" ref="B42:G42">VLOOKUP(R42,$AA$3:$AB$20,2,0)</f>
        <v>内田</v>
      </c>
      <c r="C42" s="125" t="str">
        <f t="shared" si="7"/>
        <v>山崎</v>
      </c>
      <c r="D42" s="147" t="str">
        <f t="shared" si="7"/>
        <v>瀧波</v>
      </c>
      <c r="E42" s="125" t="str">
        <f t="shared" si="7"/>
        <v>外川</v>
      </c>
      <c r="F42" s="125" t="str">
        <f t="shared" si="7"/>
        <v>勝見</v>
      </c>
      <c r="G42" s="124" t="str">
        <f t="shared" si="7"/>
        <v>川端</v>
      </c>
      <c r="H42" s="690"/>
      <c r="I42" s="125" t="str">
        <f>VLOOKUP(X42,$AA$3:$AB$20,2,0)</f>
        <v>向</v>
      </c>
      <c r="J42" s="125" t="str">
        <f>VLOOKUP(Y42,$AA$3:$AB$20,2,0)</f>
        <v>大森</v>
      </c>
      <c r="K42" s="179" t="str">
        <f>VLOOKUP(Z42,$AA$3:$AB$20,2,0)</f>
        <v>山田</v>
      </c>
      <c r="L42" s="151"/>
      <c r="M42" s="151"/>
      <c r="N42" s="151"/>
      <c r="O42" s="151"/>
      <c r="P42" s="151"/>
      <c r="R42" s="141">
        <v>6</v>
      </c>
      <c r="S42" s="142">
        <v>1</v>
      </c>
      <c r="T42" s="143">
        <v>4</v>
      </c>
      <c r="U42" s="141">
        <v>9</v>
      </c>
      <c r="V42" s="142">
        <v>7</v>
      </c>
      <c r="W42" s="143">
        <v>12</v>
      </c>
      <c r="X42" s="144">
        <v>17</v>
      </c>
      <c r="Y42" s="142">
        <v>14</v>
      </c>
      <c r="Z42" s="143">
        <v>16</v>
      </c>
      <c r="AB42" t="s">
        <v>16</v>
      </c>
    </row>
    <row r="43" spans="1:28" ht="15" customHeight="1">
      <c r="A43" s="681"/>
      <c r="B43" s="682"/>
      <c r="C43" s="682"/>
      <c r="D43" s="682"/>
      <c r="E43" s="682"/>
      <c r="F43" s="682"/>
      <c r="G43" s="683"/>
      <c r="H43" s="690">
        <v>14</v>
      </c>
      <c r="I43" s="691" t="s">
        <v>138</v>
      </c>
      <c r="J43" s="691"/>
      <c r="K43" s="692"/>
      <c r="L43" s="10"/>
      <c r="M43" s="10"/>
      <c r="N43" s="10"/>
      <c r="O43" s="10"/>
      <c r="P43" s="10"/>
      <c r="AB43" t="s">
        <v>14</v>
      </c>
    </row>
    <row r="44" spans="1:28" ht="15" customHeight="1" thickBot="1">
      <c r="A44" s="684"/>
      <c r="B44" s="685"/>
      <c r="C44" s="685"/>
      <c r="D44" s="685"/>
      <c r="E44" s="685"/>
      <c r="F44" s="685"/>
      <c r="G44" s="686"/>
      <c r="H44" s="690"/>
      <c r="I44" s="125" t="s">
        <v>75</v>
      </c>
      <c r="J44" s="81" t="s">
        <v>139</v>
      </c>
      <c r="K44" s="126" t="s">
        <v>76</v>
      </c>
      <c r="L44" s="151"/>
      <c r="M44" s="151"/>
      <c r="N44" s="151"/>
      <c r="O44" s="151"/>
      <c r="P44" s="151"/>
      <c r="AB44" t="s">
        <v>15</v>
      </c>
    </row>
    <row r="45" spans="1:26" ht="15" customHeight="1" thickBot="1">
      <c r="A45" s="697"/>
      <c r="B45" s="698"/>
      <c r="C45" s="698"/>
      <c r="D45" s="698"/>
      <c r="E45" s="698"/>
      <c r="F45" s="698"/>
      <c r="G45" s="699"/>
      <c r="H45" s="700"/>
      <c r="I45" s="181" t="str">
        <f>VLOOKUP(X45,$AA$3:$AB$20,2,0)</f>
        <v>渡辺</v>
      </c>
      <c r="J45" s="181" t="str">
        <f>VLOOKUP(Y45,$AA$3:$AB$20,2,0)</f>
        <v>高嶋</v>
      </c>
      <c r="K45" s="182" t="str">
        <f>VLOOKUP(Z45,$AA$3:$AB$20,2,0)</f>
        <v>黒川</v>
      </c>
      <c r="L45" s="151"/>
      <c r="M45" s="151"/>
      <c r="N45" s="151"/>
      <c r="O45" s="151"/>
      <c r="P45" s="151"/>
      <c r="R45" s="145"/>
      <c r="S45" s="145"/>
      <c r="T45" s="145"/>
      <c r="U45" s="145"/>
      <c r="V45" s="145"/>
      <c r="W45" s="145"/>
      <c r="X45" s="141">
        <v>13</v>
      </c>
      <c r="Y45" s="142">
        <v>15</v>
      </c>
      <c r="Z45" s="143">
        <v>18</v>
      </c>
    </row>
    <row r="46" spans="1:16" ht="13.5">
      <c r="A46" s="39"/>
      <c r="L46" s="82"/>
      <c r="M46" s="82"/>
      <c r="N46" s="82"/>
      <c r="O46" s="82"/>
      <c r="P46" s="82"/>
    </row>
    <row r="47" ht="13.5">
      <c r="A47" s="39"/>
    </row>
    <row r="48" spans="1:27" ht="18" thickBot="1">
      <c r="A48" s="11" t="s">
        <v>24</v>
      </c>
      <c r="B48"/>
      <c r="C48"/>
      <c r="E48" s="1"/>
      <c r="H48" s="1"/>
      <c r="J48"/>
      <c r="M48" s="1"/>
      <c r="N48" s="1"/>
      <c r="O48" s="1"/>
      <c r="P48" s="1"/>
      <c r="Q48" s="1"/>
      <c r="R48" s="1"/>
      <c r="V48" s="1"/>
      <c r="W48" s="1"/>
      <c r="X48" s="1"/>
      <c r="Y48" s="1"/>
      <c r="Z48" s="1"/>
      <c r="AA48" s="1"/>
    </row>
    <row r="49" spans="1:15" ht="13.5">
      <c r="A49" s="133" t="s">
        <v>18</v>
      </c>
      <c r="B49" s="134"/>
      <c r="C49" s="134"/>
      <c r="D49" s="134"/>
      <c r="E49" s="135"/>
      <c r="F49" s="133" t="s">
        <v>19</v>
      </c>
      <c r="G49" s="149"/>
      <c r="H49" s="134"/>
      <c r="I49" s="160"/>
      <c r="J49" s="135"/>
      <c r="K49" s="155" t="s">
        <v>20</v>
      </c>
      <c r="M49" s="134"/>
      <c r="N49" s="134"/>
      <c r="O49" s="135"/>
    </row>
    <row r="50" spans="1:22" ht="13.5">
      <c r="A50" s="137" t="s">
        <v>27</v>
      </c>
      <c r="B50" s="151" t="s">
        <v>28</v>
      </c>
      <c r="C50" s="41" t="s">
        <v>22</v>
      </c>
      <c r="D50" s="128" t="s">
        <v>25</v>
      </c>
      <c r="E50" s="45" t="s">
        <v>23</v>
      </c>
      <c r="F50" s="136" t="s">
        <v>103</v>
      </c>
      <c r="G50" s="150" t="s">
        <v>104</v>
      </c>
      <c r="H50" s="41" t="s">
        <v>22</v>
      </c>
      <c r="I50" s="161" t="s">
        <v>15</v>
      </c>
      <c r="J50" s="45" t="s">
        <v>23</v>
      </c>
      <c r="K50" s="156" t="s">
        <v>99</v>
      </c>
      <c r="L50" s="128" t="s">
        <v>100</v>
      </c>
      <c r="M50" s="41" t="s">
        <v>22</v>
      </c>
      <c r="N50" s="41" t="s">
        <v>17</v>
      </c>
      <c r="O50" s="45" t="s">
        <v>23</v>
      </c>
      <c r="T50" s="129"/>
      <c r="U50" s="145"/>
      <c r="V50" s="129"/>
    </row>
    <row r="51" spans="1:15" ht="13.5">
      <c r="A51" s="129" t="s">
        <v>40</v>
      </c>
      <c r="B51" s="129" t="s">
        <v>41</v>
      </c>
      <c r="C51" s="10" t="s">
        <v>22</v>
      </c>
      <c r="D51" s="129" t="s">
        <v>14</v>
      </c>
      <c r="E51" s="43" t="s">
        <v>23</v>
      </c>
      <c r="F51" s="1" t="s">
        <v>175</v>
      </c>
      <c r="G51" s="82" t="s">
        <v>180</v>
      </c>
      <c r="H51" s="10" t="s">
        <v>22</v>
      </c>
      <c r="I51" s="162" t="s">
        <v>25</v>
      </c>
      <c r="J51" s="43" t="s">
        <v>23</v>
      </c>
      <c r="K51" s="157" t="s">
        <v>105</v>
      </c>
      <c r="L51" s="129" t="s">
        <v>106</v>
      </c>
      <c r="M51" s="10" t="s">
        <v>22</v>
      </c>
      <c r="N51" s="47" t="s">
        <v>15</v>
      </c>
      <c r="O51" s="43" t="s">
        <v>23</v>
      </c>
    </row>
    <row r="52" spans="1:15" ht="13.5">
      <c r="A52" s="130" t="s">
        <v>32</v>
      </c>
      <c r="B52" s="130" t="s">
        <v>33</v>
      </c>
      <c r="C52" s="42" t="s">
        <v>22</v>
      </c>
      <c r="D52" s="130" t="s">
        <v>16</v>
      </c>
      <c r="E52" s="46" t="s">
        <v>23</v>
      </c>
      <c r="F52" s="138" t="s">
        <v>93</v>
      </c>
      <c r="G52" s="152" t="s">
        <v>94</v>
      </c>
      <c r="H52" s="42" t="s">
        <v>22</v>
      </c>
      <c r="I52" s="163" t="s">
        <v>14</v>
      </c>
      <c r="J52" s="46" t="s">
        <v>23</v>
      </c>
      <c r="K52" s="131" t="s">
        <v>44</v>
      </c>
      <c r="L52" s="131" t="s">
        <v>45</v>
      </c>
      <c r="M52" s="42" t="s">
        <v>22</v>
      </c>
      <c r="N52" s="42" t="s">
        <v>25</v>
      </c>
      <c r="O52" s="46" t="s">
        <v>23</v>
      </c>
    </row>
    <row r="53" spans="1:15" ht="13.5">
      <c r="A53" s="148" t="s">
        <v>174</v>
      </c>
      <c r="B53" s="82" t="s">
        <v>179</v>
      </c>
      <c r="C53" s="10" t="s">
        <v>22</v>
      </c>
      <c r="D53" s="129" t="s">
        <v>29</v>
      </c>
      <c r="E53" s="43" t="s">
        <v>23</v>
      </c>
      <c r="F53" s="139" t="s">
        <v>34</v>
      </c>
      <c r="G53" s="153" t="s">
        <v>35</v>
      </c>
      <c r="H53" s="10" t="s">
        <v>22</v>
      </c>
      <c r="I53" s="164" t="s">
        <v>16</v>
      </c>
      <c r="J53" s="43" t="s">
        <v>23</v>
      </c>
      <c r="K53" s="158" t="s">
        <v>95</v>
      </c>
      <c r="L53" s="131" t="s">
        <v>96</v>
      </c>
      <c r="M53" s="10" t="s">
        <v>22</v>
      </c>
      <c r="N53" s="10" t="s">
        <v>14</v>
      </c>
      <c r="O53" s="43" t="s">
        <v>23</v>
      </c>
    </row>
    <row r="54" spans="1:15" ht="13.5">
      <c r="A54" s="129" t="s">
        <v>36</v>
      </c>
      <c r="B54" s="129" t="s">
        <v>37</v>
      </c>
      <c r="C54" s="10" t="s">
        <v>22</v>
      </c>
      <c r="D54" s="148" t="s">
        <v>17</v>
      </c>
      <c r="E54" s="43" t="s">
        <v>23</v>
      </c>
      <c r="F54" s="137" t="s">
        <v>176</v>
      </c>
      <c r="G54" s="151" t="s">
        <v>181</v>
      </c>
      <c r="H54" s="10" t="s">
        <v>22</v>
      </c>
      <c r="I54" s="162" t="s">
        <v>29</v>
      </c>
      <c r="J54" s="43" t="s">
        <v>23</v>
      </c>
      <c r="K54" s="157" t="s">
        <v>97</v>
      </c>
      <c r="L54" s="129" t="s">
        <v>98</v>
      </c>
      <c r="M54" s="10" t="s">
        <v>22</v>
      </c>
      <c r="N54" s="47" t="s">
        <v>16</v>
      </c>
      <c r="O54" s="43" t="s">
        <v>23</v>
      </c>
    </row>
    <row r="55" spans="1:15" ht="14.25" thickBot="1">
      <c r="A55" s="132" t="s">
        <v>101</v>
      </c>
      <c r="B55" s="132" t="s">
        <v>102</v>
      </c>
      <c r="C55" s="40" t="s">
        <v>22</v>
      </c>
      <c r="D55" s="132" t="s">
        <v>15</v>
      </c>
      <c r="E55" s="44" t="s">
        <v>23</v>
      </c>
      <c r="F55" s="140" t="s">
        <v>38</v>
      </c>
      <c r="G55" s="154" t="s">
        <v>39</v>
      </c>
      <c r="H55" s="40" t="s">
        <v>22</v>
      </c>
      <c r="I55" s="165" t="s">
        <v>17</v>
      </c>
      <c r="J55" s="44" t="s">
        <v>23</v>
      </c>
      <c r="K55" s="159" t="s">
        <v>177</v>
      </c>
      <c r="L55" s="132" t="s">
        <v>178</v>
      </c>
      <c r="M55" s="40" t="s">
        <v>22</v>
      </c>
      <c r="N55" s="40" t="s">
        <v>29</v>
      </c>
      <c r="O55" s="44" t="s">
        <v>23</v>
      </c>
    </row>
    <row r="56" ht="13.5">
      <c r="A56" s="39"/>
    </row>
    <row r="57" ht="13.5">
      <c r="A57" s="39"/>
    </row>
  </sheetData>
  <sheetProtection/>
  <mergeCells count="62">
    <mergeCell ref="I40:K40"/>
    <mergeCell ref="A43:G45"/>
    <mergeCell ref="H43:H45"/>
    <mergeCell ref="I43:K43"/>
    <mergeCell ref="A40:A42"/>
    <mergeCell ref="B40:D40"/>
    <mergeCell ref="E40:G40"/>
    <mergeCell ref="H40:H42"/>
    <mergeCell ref="I34:K34"/>
    <mergeCell ref="A37:G39"/>
    <mergeCell ref="H37:H39"/>
    <mergeCell ref="I37:K37"/>
    <mergeCell ref="A34:A36"/>
    <mergeCell ref="B34:D34"/>
    <mergeCell ref="E34:G34"/>
    <mergeCell ref="H34:H36"/>
    <mergeCell ref="I28:K28"/>
    <mergeCell ref="A31:G33"/>
    <mergeCell ref="H31:H33"/>
    <mergeCell ref="I31:K31"/>
    <mergeCell ref="A28:A30"/>
    <mergeCell ref="B28:D28"/>
    <mergeCell ref="E28:G28"/>
    <mergeCell ref="H28:H30"/>
    <mergeCell ref="I25:K25"/>
    <mergeCell ref="I22:K22"/>
    <mergeCell ref="H25:H27"/>
    <mergeCell ref="E25:G25"/>
    <mergeCell ref="A22:G24"/>
    <mergeCell ref="H22:H24"/>
    <mergeCell ref="B25:D25"/>
    <mergeCell ref="A25:A27"/>
    <mergeCell ref="I16:K16"/>
    <mergeCell ref="A19:A21"/>
    <mergeCell ref="B19:D19"/>
    <mergeCell ref="E19:G19"/>
    <mergeCell ref="H19:H21"/>
    <mergeCell ref="I19:K19"/>
    <mergeCell ref="A16:A18"/>
    <mergeCell ref="B16:D16"/>
    <mergeCell ref="E16:G16"/>
    <mergeCell ref="H16:H18"/>
    <mergeCell ref="I10:K10"/>
    <mergeCell ref="E4:G4"/>
    <mergeCell ref="H4:H6"/>
    <mergeCell ref="A13:G15"/>
    <mergeCell ref="H13:H15"/>
    <mergeCell ref="I13:K13"/>
    <mergeCell ref="A10:A12"/>
    <mergeCell ref="B10:D10"/>
    <mergeCell ref="E10:G10"/>
    <mergeCell ref="H10:H12"/>
    <mergeCell ref="I4:K4"/>
    <mergeCell ref="A7:G9"/>
    <mergeCell ref="H7:H9"/>
    <mergeCell ref="I7:K7"/>
    <mergeCell ref="A4:A6"/>
    <mergeCell ref="B4:D4"/>
    <mergeCell ref="A1:K1"/>
    <mergeCell ref="B3:D3"/>
    <mergeCell ref="E3:G3"/>
    <mergeCell ref="I3:K3"/>
  </mergeCells>
  <printOptions/>
  <pageMargins left="0.75" right="0.75" top="1" bottom="1" header="0.512" footer="0.512"/>
  <pageSetup horizontalDpi="600" verticalDpi="600" orientation="portrait" paperSize="9" scale="91" r:id="rId1"/>
  <colBreaks count="1" manualBreakCount="1">
    <brk id="1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55"/>
  <sheetViews>
    <sheetView zoomScalePageLayoutView="0" workbookViewId="0" topLeftCell="A1">
      <selection activeCell="C23" sqref="C23:C31"/>
    </sheetView>
  </sheetViews>
  <sheetFormatPr defaultColWidth="9.00390625" defaultRowHeight="13.5"/>
  <cols>
    <col min="1" max="1" width="5.125" style="0" customWidth="1"/>
    <col min="2" max="2" width="6.75390625" style="4" customWidth="1"/>
    <col min="3" max="3" width="9.125" style="0" customWidth="1"/>
    <col min="4" max="4" width="11.125" style="1" customWidth="1"/>
    <col min="5" max="8" width="11.125" style="332" customWidth="1"/>
    <col min="9" max="9" width="11.125" style="0" customWidth="1"/>
  </cols>
  <sheetData>
    <row r="1" spans="1:9" s="331" customFormat="1" ht="10.5" customHeight="1" thickBot="1">
      <c r="A1" s="345"/>
      <c r="B1" s="346"/>
      <c r="C1" s="347"/>
      <c r="D1" s="348" t="s">
        <v>55</v>
      </c>
      <c r="E1" s="348" t="s">
        <v>57</v>
      </c>
      <c r="F1" s="348" t="s">
        <v>54</v>
      </c>
      <c r="G1" s="348" t="s">
        <v>156</v>
      </c>
      <c r="H1" s="348" t="s">
        <v>53</v>
      </c>
      <c r="I1" s="345"/>
    </row>
    <row r="2" spans="1:8" s="331" customFormat="1" ht="10.5" customHeight="1" thickBot="1">
      <c r="A2" s="349">
        <v>1</v>
      </c>
      <c r="D2" s="352">
        <v>101</v>
      </c>
      <c r="E2" s="352">
        <v>102</v>
      </c>
      <c r="F2" s="352">
        <v>103</v>
      </c>
      <c r="G2" s="352">
        <v>104</v>
      </c>
      <c r="H2" s="352">
        <v>105</v>
      </c>
    </row>
    <row r="3" spans="1:9" ht="10.5" customHeight="1">
      <c r="A3" s="354"/>
      <c r="B3" s="350">
        <v>100</v>
      </c>
      <c r="C3" s="351" t="s">
        <v>358</v>
      </c>
      <c r="D3" s="336" t="str">
        <f>VLOOKUP(D2,'少年男子名簿'!$A$4:$O$28,12,0)</f>
        <v>才木朝亥寿</v>
      </c>
      <c r="E3" s="336" t="str">
        <f>VLOOKUP(E2,'少年男子名簿'!$A$4:$O$28,12,0)</f>
        <v>任田匠吾</v>
      </c>
      <c r="F3" s="336" t="str">
        <f>VLOOKUP(F2,'少年男子名簿'!$A$4:$O$28,12,0)</f>
        <v>端健生</v>
      </c>
      <c r="G3" s="336" t="str">
        <f>VLOOKUP(G2,'少年男子名簿'!$A$4:$O$28,12,0)</f>
        <v>山上翔</v>
      </c>
      <c r="H3" s="336" t="str">
        <f>VLOOKUP(H2,'少年男子名簿'!$A$4:$O$28,12,0)</f>
        <v>中川和士</v>
      </c>
      <c r="I3" s="353" t="s">
        <v>234</v>
      </c>
    </row>
    <row r="4" spans="1:9" ht="10.5" customHeight="1">
      <c r="A4" s="356">
        <v>2</v>
      </c>
      <c r="D4" s="336">
        <v>201</v>
      </c>
      <c r="E4" s="336">
        <v>202</v>
      </c>
      <c r="F4" s="336">
        <v>203</v>
      </c>
      <c r="G4" s="336">
        <v>204</v>
      </c>
      <c r="H4" s="336">
        <v>205</v>
      </c>
      <c r="I4" s="355"/>
    </row>
    <row r="5" spans="1:9" ht="10.5" customHeight="1">
      <c r="A5" s="357"/>
      <c r="B5" s="334">
        <v>200</v>
      </c>
      <c r="C5" s="335" t="s">
        <v>235</v>
      </c>
      <c r="D5" s="336" t="str">
        <f>VLOOKUP(D4,'少年男子名簿'!$A$4:$O$28,12,0)</f>
        <v>明石将太</v>
      </c>
      <c r="E5" s="336" t="str">
        <f>VLOOKUP(E4,'少年男子名簿'!$A$4:$O$28,12,0)</f>
        <v>太田雄祐</v>
      </c>
      <c r="F5" s="336" t="str">
        <f>VLOOKUP(F4,'少年男子名簿'!$A$4:$O$28,12,0)</f>
        <v>向翔一郎</v>
      </c>
      <c r="G5" s="336" t="str">
        <f>VLOOKUP(G4,'少年男子名簿'!$A$4:$O$28,12,0)</f>
        <v>竹田健悟</v>
      </c>
      <c r="H5" s="336" t="str">
        <f>VLOOKUP(H4,'少年男子名簿'!$A$4:$O$28,12,0)</f>
        <v>原田誠丈</v>
      </c>
      <c r="I5" s="355" t="s">
        <v>234</v>
      </c>
    </row>
    <row r="6" spans="1:9" ht="10.5" customHeight="1">
      <c r="A6" s="356">
        <v>3</v>
      </c>
      <c r="D6" s="336">
        <v>301</v>
      </c>
      <c r="E6" s="336">
        <v>302</v>
      </c>
      <c r="F6" s="336">
        <v>303</v>
      </c>
      <c r="G6" s="336">
        <v>304</v>
      </c>
      <c r="H6" s="336">
        <v>305</v>
      </c>
      <c r="I6" s="355"/>
    </row>
    <row r="7" spans="1:9" ht="10.5" customHeight="1">
      <c r="A7" s="357"/>
      <c r="B7" s="334">
        <v>300</v>
      </c>
      <c r="C7" s="335" t="s">
        <v>76</v>
      </c>
      <c r="D7" s="336" t="str">
        <f>VLOOKUP(D6,'少年男子名簿'!$A$4:$O$28,12,0)</f>
        <v>木下昂大</v>
      </c>
      <c r="E7" s="336" t="str">
        <f>VLOOKUP(E6,'少年男子名簿'!$A$4:$O$28,12,0)</f>
        <v>石田漱哉</v>
      </c>
      <c r="F7" s="336" t="str">
        <f>VLOOKUP(F6,'少年男子名簿'!$A$4:$O$28,12,0)</f>
        <v>田中真澄</v>
      </c>
      <c r="G7" s="336" t="str">
        <f>VLOOKUP(G6,'少年男子名簿'!$A$4:$O$28,12,0)</f>
        <v>鳥羽潤</v>
      </c>
      <c r="H7" s="336" t="str">
        <f>VLOOKUP(H6,'少年男子名簿'!$A$4:$O$28,12,0)</f>
        <v>山口駿輔</v>
      </c>
      <c r="I7" s="355" t="s">
        <v>234</v>
      </c>
    </row>
    <row r="8" spans="1:9" ht="10.5" customHeight="1">
      <c r="A8" s="356">
        <v>4</v>
      </c>
      <c r="D8" s="336">
        <v>401</v>
      </c>
      <c r="E8" s="336">
        <v>402</v>
      </c>
      <c r="F8" s="336">
        <v>403</v>
      </c>
      <c r="G8" s="336">
        <v>404</v>
      </c>
      <c r="H8" s="336">
        <v>405</v>
      </c>
      <c r="I8" s="355"/>
    </row>
    <row r="9" spans="1:9" ht="10.5" customHeight="1">
      <c r="A9" s="357"/>
      <c r="B9" s="334">
        <v>400</v>
      </c>
      <c r="C9" s="335" t="s">
        <v>72</v>
      </c>
      <c r="D9" s="336" t="str">
        <f>VLOOKUP(D8,'少年男子名簿'!$A$4:$O$28,12,0)</f>
        <v>松山紀貴</v>
      </c>
      <c r="E9" s="336" t="str">
        <f>VLOOKUP(E8,'少年男子名簿'!$A$4:$O$28,12,0)</f>
        <v>ダシドラムイシドルジ</v>
      </c>
      <c r="F9" s="336" t="str">
        <f>VLOOKUP(F8,'少年男子名簿'!$A$4:$O$28,12,0)</f>
        <v>白川剛章</v>
      </c>
      <c r="G9" s="336" t="str">
        <f>VLOOKUP(G8,'少年男子名簿'!$A$4:$O$28,12,0)</f>
        <v>伊藤悦輝</v>
      </c>
      <c r="H9" s="336" t="str">
        <f>VLOOKUP(H8,'少年男子名簿'!$A$4:$O$28,12,0)</f>
        <v>山口嗣也</v>
      </c>
      <c r="I9" s="355" t="s">
        <v>234</v>
      </c>
    </row>
    <row r="10" spans="1:9" ht="10.5" customHeight="1">
      <c r="A10" s="356">
        <v>5</v>
      </c>
      <c r="D10" s="336">
        <v>501</v>
      </c>
      <c r="E10" s="336">
        <v>502</v>
      </c>
      <c r="F10" s="336">
        <v>503</v>
      </c>
      <c r="G10" s="336">
        <v>504</v>
      </c>
      <c r="H10" s="336">
        <v>505</v>
      </c>
      <c r="I10" s="355"/>
    </row>
    <row r="11" spans="1:9" ht="10.5" customHeight="1" thickBot="1">
      <c r="A11" s="358"/>
      <c r="B11" s="334">
        <v>500</v>
      </c>
      <c r="C11" s="335" t="s">
        <v>359</v>
      </c>
      <c r="D11" s="336" t="str">
        <f>VLOOKUP(D10,'少年男子名簿'!$A$4:$O$28,12,0)</f>
        <v>富樫匠</v>
      </c>
      <c r="E11" s="336" t="str">
        <f>VLOOKUP(E10,'少年男子名簿'!$A$4:$O$28,12,0)</f>
        <v>田宮悠太</v>
      </c>
      <c r="F11" s="336" t="str">
        <f>VLOOKUP(F10,'少年男子名簿'!$A$4:$O$28,12,0)</f>
        <v>サーワーワジャハット</v>
      </c>
      <c r="G11" s="336" t="str">
        <f>VLOOKUP(G10,'少年男子名簿'!$A$4:$O$28,12,0)</f>
        <v>加藤辰弥</v>
      </c>
      <c r="H11" s="336" t="str">
        <f>VLOOKUP(H10,'少年男子名簿'!$A$4:$O$28,12,0)</f>
        <v>磯部宜志</v>
      </c>
      <c r="I11" s="355" t="s">
        <v>234</v>
      </c>
    </row>
    <row r="12" spans="1:8" ht="10.5" customHeight="1" thickBot="1">
      <c r="A12" s="349">
        <v>6</v>
      </c>
      <c r="D12" s="359">
        <v>111</v>
      </c>
      <c r="E12" s="352"/>
      <c r="F12" s="359">
        <v>112</v>
      </c>
      <c r="G12" s="359"/>
      <c r="H12" s="359">
        <v>113</v>
      </c>
    </row>
    <row r="13" spans="1:9" ht="10.5" customHeight="1">
      <c r="A13" s="357"/>
      <c r="B13" s="350">
        <v>110</v>
      </c>
      <c r="C13" s="351" t="s">
        <v>358</v>
      </c>
      <c r="D13" s="337" t="str">
        <f>VLOOKUP(D12,'少年女子名簿'!$A$4:$O$18,12,0)</f>
        <v>富山美和</v>
      </c>
      <c r="E13" s="337"/>
      <c r="F13" s="337" t="str">
        <f>VLOOKUP(F12,'少年女子名簿'!$A$4:$O$18,12,0)</f>
        <v>橋高朱里</v>
      </c>
      <c r="G13" s="337"/>
      <c r="H13" s="337" t="str">
        <f>VLOOKUP(H12,'少年女子名簿'!$A$4:$O$18,12,0)</f>
        <v>米田愛理子</v>
      </c>
      <c r="I13" s="353" t="s">
        <v>236</v>
      </c>
    </row>
    <row r="14" spans="1:9" ht="10.5" customHeight="1">
      <c r="A14" s="356">
        <v>7</v>
      </c>
      <c r="D14" s="337">
        <v>211</v>
      </c>
      <c r="E14" s="335"/>
      <c r="F14" s="337">
        <v>212</v>
      </c>
      <c r="G14" s="335"/>
      <c r="H14" s="337">
        <v>213</v>
      </c>
      <c r="I14" s="355"/>
    </row>
    <row r="15" spans="1:9" ht="10.5" customHeight="1">
      <c r="A15" s="357"/>
      <c r="B15" s="334">
        <v>210</v>
      </c>
      <c r="C15" s="335" t="s">
        <v>235</v>
      </c>
      <c r="D15" s="337" t="str">
        <f>VLOOKUP(D14,'少年女子名簿'!$A$4:$O$18,12,0)</f>
        <v>堤下真里安</v>
      </c>
      <c r="E15" s="337"/>
      <c r="F15" s="337" t="str">
        <f>VLOOKUP(F14,'少年女子名簿'!$A$4:$O$18,12,0)</f>
        <v>小松史歩</v>
      </c>
      <c r="G15" s="337"/>
      <c r="H15" s="337" t="str">
        <f>VLOOKUP(H14,'少年女子名簿'!$A$4:$O$18,12,0)</f>
        <v>上野扇京</v>
      </c>
      <c r="I15" s="355" t="s">
        <v>236</v>
      </c>
    </row>
    <row r="16" spans="1:9" ht="10.5" customHeight="1">
      <c r="A16" s="356">
        <v>8</v>
      </c>
      <c r="D16" s="337">
        <v>311</v>
      </c>
      <c r="E16" s="335"/>
      <c r="F16" s="337">
        <v>312</v>
      </c>
      <c r="G16" s="335"/>
      <c r="H16" s="337">
        <v>313</v>
      </c>
      <c r="I16" s="355"/>
    </row>
    <row r="17" spans="1:9" ht="10.5" customHeight="1">
      <c r="A17" s="357"/>
      <c r="B17" s="334">
        <v>310</v>
      </c>
      <c r="C17" s="335" t="s">
        <v>76</v>
      </c>
      <c r="D17" s="337" t="str">
        <f>VLOOKUP(D16,'少年女子名簿'!$A$4:$O$18,12,0)</f>
        <v>出口クリスタ</v>
      </c>
      <c r="E17" s="337"/>
      <c r="F17" s="337" t="str">
        <f>VLOOKUP(F16,'少年女子名簿'!$A$4:$O$18,12,0)</f>
        <v>津金恵</v>
      </c>
      <c r="G17" s="337"/>
      <c r="H17" s="337" t="str">
        <f>VLOOKUP(H16,'少年女子名簿'!$A$4:$O$18,12,0)</f>
        <v>小池早穂</v>
      </c>
      <c r="I17" s="355" t="s">
        <v>236</v>
      </c>
    </row>
    <row r="18" spans="1:9" ht="10.5" customHeight="1">
      <c r="A18" s="356">
        <v>9</v>
      </c>
      <c r="D18" s="337">
        <v>411</v>
      </c>
      <c r="E18" s="335"/>
      <c r="F18" s="337">
        <v>412</v>
      </c>
      <c r="G18" s="335"/>
      <c r="H18" s="337">
        <v>413</v>
      </c>
      <c r="I18" s="355"/>
    </row>
    <row r="19" spans="1:9" ht="10.5" customHeight="1">
      <c r="A19" s="357"/>
      <c r="B19" s="334">
        <v>410</v>
      </c>
      <c r="C19" s="335" t="s">
        <v>72</v>
      </c>
      <c r="D19" s="337" t="str">
        <f>VLOOKUP(D18,'少年女子名簿'!$A$4:$O$18,12,0)</f>
        <v>宗石茉子</v>
      </c>
      <c r="E19" s="337"/>
      <c r="F19" s="337" t="str">
        <f>VLOOKUP(F18,'少年女子名簿'!$A$4:$O$18,12,0)</f>
        <v>長谷川奈桜</v>
      </c>
      <c r="G19" s="337"/>
      <c r="H19" s="337" t="str">
        <f>VLOOKUP(H18,'少年女子名簿'!$A$4:$O$18,12,0)</f>
        <v>中村伊織</v>
      </c>
      <c r="I19" s="355" t="s">
        <v>236</v>
      </c>
    </row>
    <row r="20" spans="1:9" ht="10.5" customHeight="1">
      <c r="A20" s="356">
        <v>10</v>
      </c>
      <c r="D20" s="337">
        <v>511</v>
      </c>
      <c r="E20" s="335"/>
      <c r="F20" s="337">
        <v>512</v>
      </c>
      <c r="G20" s="335"/>
      <c r="H20" s="337">
        <v>513</v>
      </c>
      <c r="I20" s="355"/>
    </row>
    <row r="21" spans="1:9" ht="10.5" customHeight="1" thickBot="1">
      <c r="A21" s="358"/>
      <c r="B21" s="334">
        <v>510</v>
      </c>
      <c r="C21" s="335" t="s">
        <v>359</v>
      </c>
      <c r="D21" s="337" t="str">
        <f>VLOOKUP(D20,'少年女子名簿'!$A$4:$O$18,12,0)</f>
        <v>柴野亜美</v>
      </c>
      <c r="E21" s="337"/>
      <c r="F21" s="337" t="str">
        <f>VLOOKUP(F20,'少年女子名簿'!$A$4:$O$18,12,0)</f>
        <v>佐藤恭穂</v>
      </c>
      <c r="G21" s="337"/>
      <c r="H21" s="337" t="str">
        <f>VLOOKUP(H20,'少年女子名簿'!$A$4:$O$18,12,0)</f>
        <v>齋籐瑞穂</v>
      </c>
      <c r="I21" s="355" t="s">
        <v>236</v>
      </c>
    </row>
    <row r="22" spans="1:8" ht="10.5" customHeight="1" thickBot="1">
      <c r="A22" s="349">
        <v>11</v>
      </c>
      <c r="D22" s="360">
        <v>121</v>
      </c>
      <c r="E22" s="351"/>
      <c r="F22" s="361">
        <v>122</v>
      </c>
      <c r="G22" s="351"/>
      <c r="H22" s="360">
        <v>123</v>
      </c>
    </row>
    <row r="23" spans="1:9" ht="10.5" customHeight="1">
      <c r="A23" s="357"/>
      <c r="B23" s="350">
        <v>120</v>
      </c>
      <c r="C23" s="351" t="s">
        <v>358</v>
      </c>
      <c r="D23" s="337" t="str">
        <f>VLOOKUP(D22,'成年女子名簿'!$A$4:$O$18,12,0)</f>
        <v>坂下福満</v>
      </c>
      <c r="E23" s="337"/>
      <c r="F23" s="337" t="str">
        <f>VLOOKUP(F22,'成年女子名簿'!$A$4:$O$18,12,0)</f>
        <v>名村友薫</v>
      </c>
      <c r="G23" s="337"/>
      <c r="H23" s="337" t="str">
        <f>VLOOKUP(H22,'成年女子名簿'!$A$4:$O$18,12,0)</f>
        <v>田中佐和</v>
      </c>
      <c r="I23" s="353" t="s">
        <v>237</v>
      </c>
    </row>
    <row r="24" spans="1:9" ht="10.5" customHeight="1">
      <c r="A24" s="356">
        <v>12</v>
      </c>
      <c r="D24" s="337">
        <v>221</v>
      </c>
      <c r="E24" s="335"/>
      <c r="F24" s="337">
        <v>222</v>
      </c>
      <c r="G24" s="335"/>
      <c r="H24" s="337">
        <v>223</v>
      </c>
      <c r="I24" s="355"/>
    </row>
    <row r="25" spans="1:9" ht="10.5" customHeight="1">
      <c r="A25" s="357"/>
      <c r="B25" s="334">
        <v>220</v>
      </c>
      <c r="C25" s="335" t="s">
        <v>235</v>
      </c>
      <c r="D25" s="337" t="str">
        <f>VLOOKUP(D24,'成年女子名簿'!$A$4:$O$18,12,0)</f>
        <v>濵本舞実</v>
      </c>
      <c r="E25" s="337"/>
      <c r="F25" s="337" t="str">
        <f>VLOOKUP(F24,'成年女子名簿'!$A$4:$O$18,12,0)</f>
        <v>竹内愛美</v>
      </c>
      <c r="G25" s="337"/>
      <c r="H25" s="337" t="str">
        <f>VLOOKUP(H24,'成年女子名簿'!$A$4:$O$18,12,0)</f>
        <v>武田清美</v>
      </c>
      <c r="I25" s="355" t="s">
        <v>237</v>
      </c>
    </row>
    <row r="26" spans="1:9" ht="10.5" customHeight="1">
      <c r="A26" s="356">
        <v>13</v>
      </c>
      <c r="D26" s="337">
        <v>321</v>
      </c>
      <c r="E26" s="335"/>
      <c r="F26" s="337">
        <v>322</v>
      </c>
      <c r="G26" s="335"/>
      <c r="H26" s="337">
        <v>323</v>
      </c>
      <c r="I26" s="355"/>
    </row>
    <row r="27" spans="1:9" ht="10.5" customHeight="1">
      <c r="A27" s="357"/>
      <c r="B27" s="334">
        <v>320</v>
      </c>
      <c r="C27" s="335" t="s">
        <v>76</v>
      </c>
      <c r="D27" s="337" t="str">
        <f>VLOOKUP(D26,'成年女子名簿'!$A$4:$O$18,12,0)</f>
        <v>宮下寿子</v>
      </c>
      <c r="E27" s="337"/>
      <c r="F27" s="337" t="str">
        <f>VLOOKUP(F26,'成年女子名簿'!$A$4:$O$18,12,0)</f>
        <v>諏訪部真夕</v>
      </c>
      <c r="G27" s="337"/>
      <c r="H27" s="337" t="str">
        <f>VLOOKUP(H26,'成年女子名簿'!$A$4:$O$18,12,0)</f>
        <v>山口美咲</v>
      </c>
      <c r="I27" s="355" t="s">
        <v>237</v>
      </c>
    </row>
    <row r="28" spans="1:9" ht="10.5" customHeight="1">
      <c r="A28" s="356">
        <v>14</v>
      </c>
      <c r="D28" s="337">
        <v>421</v>
      </c>
      <c r="E28" s="335"/>
      <c r="F28" s="337">
        <v>422</v>
      </c>
      <c r="G28" s="335"/>
      <c r="H28" s="337">
        <v>423</v>
      </c>
      <c r="I28" s="355"/>
    </row>
    <row r="29" spans="1:9" ht="10.5" customHeight="1">
      <c r="A29" s="357"/>
      <c r="B29" s="334">
        <v>420</v>
      </c>
      <c r="C29" s="335" t="s">
        <v>72</v>
      </c>
      <c r="D29" s="337" t="str">
        <f>VLOOKUP(D28,'成年女子名簿'!$A$4:$O$18,12,0)</f>
        <v>手島那緒</v>
      </c>
      <c r="E29" s="337"/>
      <c r="F29" s="337" t="str">
        <f>VLOOKUP(F28,'成年女子名簿'!$A$4:$O$18,12,0)</f>
        <v>松田春香</v>
      </c>
      <c r="G29" s="337"/>
      <c r="H29" s="337" t="str">
        <f>VLOOKUP(H28,'成年女子名簿'!$A$4:$O$18,12,0)</f>
        <v>齊藤優</v>
      </c>
      <c r="I29" s="355" t="s">
        <v>237</v>
      </c>
    </row>
    <row r="30" spans="1:9" ht="10.5" customHeight="1">
      <c r="A30" s="356">
        <v>15</v>
      </c>
      <c r="D30" s="337">
        <v>521</v>
      </c>
      <c r="E30" s="335"/>
      <c r="F30" s="337">
        <v>522</v>
      </c>
      <c r="G30" s="335"/>
      <c r="H30" s="337">
        <v>523</v>
      </c>
      <c r="I30" s="355"/>
    </row>
    <row r="31" spans="1:9" ht="10.5" customHeight="1" thickBot="1">
      <c r="A31" s="358"/>
      <c r="B31" s="334">
        <v>520</v>
      </c>
      <c r="C31" s="335" t="s">
        <v>359</v>
      </c>
      <c r="D31" s="337" t="str">
        <f>VLOOKUP(D30,'成年女子名簿'!$A$4:$O$18,12,0)</f>
        <v>柴田まどか</v>
      </c>
      <c r="E31" s="337"/>
      <c r="F31" s="337" t="str">
        <f>VLOOKUP(F30,'成年女子名簿'!$A$4:$O$18,12,0)</f>
        <v>磯辺友里</v>
      </c>
      <c r="G31" s="337"/>
      <c r="H31" s="337" t="str">
        <f>VLOOKUP(H30,'成年女子名簿'!$A$4:$O$18,12,0)</f>
        <v>向奈都美</v>
      </c>
      <c r="I31" s="355" t="s">
        <v>237</v>
      </c>
    </row>
    <row r="32" spans="2:8" ht="14.25" customHeight="1">
      <c r="B32"/>
      <c r="C32" s="1"/>
      <c r="E32" s="1"/>
      <c r="F32" s="1"/>
      <c r="G32" s="1"/>
      <c r="H32" s="1"/>
    </row>
    <row r="33" spans="2:8" ht="13.5">
      <c r="B33"/>
      <c r="E33" s="1"/>
      <c r="F33" s="1"/>
      <c r="G33" s="1"/>
      <c r="H33" s="1"/>
    </row>
    <row r="34" spans="2:8" ht="14.25" customHeight="1">
      <c r="B34"/>
      <c r="E34" s="1"/>
      <c r="F34" s="1"/>
      <c r="G34" s="1"/>
      <c r="H34" s="1"/>
    </row>
    <row r="35" spans="2:8" ht="13.5">
      <c r="B35"/>
      <c r="C35" s="1"/>
      <c r="E35" s="1"/>
      <c r="F35" s="1"/>
      <c r="G35" s="1"/>
      <c r="H35" s="1"/>
    </row>
    <row r="36" spans="2:8" ht="13.5">
      <c r="B36"/>
      <c r="C36" s="1"/>
      <c r="E36" s="1"/>
      <c r="F36" s="1"/>
      <c r="G36" s="1"/>
      <c r="H36" s="1"/>
    </row>
    <row r="37" spans="3:8" ht="13.5">
      <c r="C37" s="1"/>
      <c r="F37" s="1"/>
      <c r="G37" s="333"/>
      <c r="H37" s="1"/>
    </row>
    <row r="38" spans="3:8" ht="13.5">
      <c r="C38" s="1"/>
      <c r="F38" s="1"/>
      <c r="G38" s="333"/>
      <c r="H38" s="1"/>
    </row>
    <row r="39" spans="3:8" ht="14.25" customHeight="1">
      <c r="C39" s="1"/>
      <c r="F39" s="1"/>
      <c r="G39" s="333"/>
      <c r="H39" s="1"/>
    </row>
    <row r="40" spans="3:8" ht="13.5">
      <c r="C40" s="1"/>
      <c r="F40" s="1"/>
      <c r="G40" s="333"/>
      <c r="H40" s="1"/>
    </row>
    <row r="41" spans="3:8" ht="13.5">
      <c r="C41" s="1"/>
      <c r="F41" s="1"/>
      <c r="G41" s="333"/>
      <c r="H41" s="1"/>
    </row>
    <row r="42" spans="4:8" ht="13.5">
      <c r="D42" s="333"/>
      <c r="E42" s="333"/>
      <c r="F42" s="333"/>
      <c r="G42" s="333"/>
      <c r="H42" s="333"/>
    </row>
    <row r="43" spans="3:8" ht="13.5">
      <c r="C43" s="1"/>
      <c r="E43" s="1"/>
      <c r="F43" s="1"/>
      <c r="G43" s="1"/>
      <c r="H43" s="1"/>
    </row>
    <row r="44" spans="3:8" ht="13.5">
      <c r="C44" s="1"/>
      <c r="E44" s="1"/>
      <c r="F44" s="1"/>
      <c r="G44" s="1"/>
      <c r="H44" s="1"/>
    </row>
    <row r="45" spans="5:8" ht="13.5">
      <c r="E45" s="1"/>
      <c r="F45" s="1"/>
      <c r="G45" s="1"/>
      <c r="H45" s="1"/>
    </row>
    <row r="46" spans="3:8" ht="13.5">
      <c r="C46" s="1"/>
      <c r="E46" s="1"/>
      <c r="F46" s="1"/>
      <c r="G46" s="1"/>
      <c r="H46" s="1"/>
    </row>
    <row r="47" spans="3:8" ht="13.5">
      <c r="C47" s="1"/>
      <c r="E47" s="1"/>
      <c r="F47" s="1"/>
      <c r="G47" s="1"/>
      <c r="H47" s="1"/>
    </row>
    <row r="48" spans="3:8" ht="13.5">
      <c r="C48" s="1"/>
      <c r="E48" s="1"/>
      <c r="F48" s="1"/>
      <c r="G48" s="1"/>
      <c r="H48" s="1"/>
    </row>
    <row r="49" spans="3:8" ht="13.5">
      <c r="C49" s="1"/>
      <c r="E49" s="1"/>
      <c r="F49" s="1"/>
      <c r="G49" s="1"/>
      <c r="H49" s="1"/>
    </row>
    <row r="50" spans="3:8" ht="13.5">
      <c r="C50" s="1"/>
      <c r="E50" s="1"/>
      <c r="F50" s="1"/>
      <c r="G50" s="1"/>
      <c r="H50" s="1"/>
    </row>
    <row r="51" spans="3:8" ht="13.5">
      <c r="C51" s="1"/>
      <c r="E51" s="1"/>
      <c r="F51" s="1"/>
      <c r="G51" s="1"/>
      <c r="H51" s="1"/>
    </row>
    <row r="52" spans="3:8" ht="13.5">
      <c r="C52" s="1"/>
      <c r="E52" s="1"/>
      <c r="F52" s="1"/>
      <c r="G52" s="1"/>
      <c r="H52" s="1"/>
    </row>
    <row r="53" spans="4:8" ht="13.5">
      <c r="D53" s="333"/>
      <c r="E53" s="333"/>
      <c r="F53" s="333"/>
      <c r="G53" s="333"/>
      <c r="H53" s="333"/>
    </row>
    <row r="54" spans="4:8" ht="13.5">
      <c r="D54" s="333"/>
      <c r="E54" s="333"/>
      <c r="F54" s="333"/>
      <c r="G54" s="333"/>
      <c r="H54" s="333"/>
    </row>
    <row r="55" spans="4:8" ht="13.5">
      <c r="D55" s="333"/>
      <c r="E55" s="333"/>
      <c r="F55" s="333"/>
      <c r="G55" s="333"/>
      <c r="H55" s="33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BH37"/>
  <sheetViews>
    <sheetView view="pageBreakPreview" zoomScaleNormal="75" zoomScaleSheetLayoutView="100" zoomScalePageLayoutView="0" workbookViewId="0" topLeftCell="X1">
      <selection activeCell="AS6" sqref="AS6"/>
    </sheetView>
  </sheetViews>
  <sheetFormatPr defaultColWidth="9.00390625" defaultRowHeight="13.5"/>
  <cols>
    <col min="1" max="1" width="6.625" style="237" customWidth="1"/>
    <col min="2" max="3" width="3.50390625" style="237" customWidth="1"/>
    <col min="4" max="6" width="2.875" style="237" customWidth="1"/>
    <col min="7" max="7" width="3.875" style="237" customWidth="1"/>
    <col min="8" max="9" width="3.75390625" style="237" customWidth="1"/>
    <col min="10" max="12" width="4.625" style="237" customWidth="1"/>
    <col min="13" max="15" width="3.75390625" style="237" customWidth="1"/>
    <col min="16" max="18" width="4.625" style="237" customWidth="1"/>
    <col min="19" max="21" width="3.75390625" style="237" customWidth="1"/>
    <col min="22" max="24" width="4.625" style="237" customWidth="1"/>
    <col min="25" max="27" width="3.75390625" style="237" customWidth="1"/>
    <col min="28" max="30" width="4.625" style="237" customWidth="1"/>
    <col min="31" max="33" width="3.75390625" style="237" customWidth="1"/>
    <col min="34" max="36" width="4.625" style="237" customWidth="1"/>
    <col min="37" max="39" width="3.75390625" style="237" customWidth="1"/>
    <col min="40" max="42" width="4.625" style="237" customWidth="1"/>
    <col min="43" max="43" width="4.50390625" style="237" customWidth="1"/>
    <col min="44" max="44" width="9.00390625" style="237" customWidth="1"/>
    <col min="45" max="45" width="8.125" style="237" customWidth="1"/>
    <col min="46" max="47" width="5.50390625" style="237" customWidth="1"/>
    <col min="48" max="48" width="5.875" style="237" customWidth="1"/>
    <col min="49" max="49" width="11.375" style="237" customWidth="1"/>
    <col min="50" max="50" width="5.125" style="237" customWidth="1"/>
    <col min="51" max="51" width="8.375" style="237" customWidth="1"/>
    <col min="52" max="54" width="2.25390625" style="237" customWidth="1"/>
    <col min="55" max="56" width="7.125" style="237" customWidth="1"/>
    <col min="57" max="57" width="3.25390625" style="246" customWidth="1"/>
    <col min="58" max="58" width="3.25390625" style="237" customWidth="1"/>
    <col min="59" max="59" width="2.25390625" style="237" customWidth="1"/>
    <col min="60" max="16384" width="9.00390625" style="237" customWidth="1"/>
  </cols>
  <sheetData>
    <row r="1" spans="1:60" ht="36" customHeight="1">
      <c r="A1" s="775" t="s">
        <v>450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  <c r="AA1" s="775"/>
      <c r="AB1" s="775"/>
      <c r="AC1" s="775"/>
      <c r="AF1" s="776"/>
      <c r="AG1" s="776"/>
      <c r="AH1" s="776"/>
      <c r="AI1" s="776"/>
      <c r="AJ1" s="776"/>
      <c r="AK1" s="776"/>
      <c r="AL1" s="776"/>
      <c r="AM1" s="776"/>
      <c r="AN1" s="234"/>
      <c r="AO1" s="234"/>
      <c r="AP1" s="234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6"/>
      <c r="BF1" s="235"/>
      <c r="BG1" s="235"/>
      <c r="BH1" s="235"/>
    </row>
    <row r="2" spans="1:60" ht="12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Q2" s="235"/>
      <c r="AR2" s="235"/>
      <c r="AS2" s="239" t="s">
        <v>228</v>
      </c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6"/>
      <c r="BF2" s="235"/>
      <c r="BG2" s="235"/>
      <c r="BH2" s="235"/>
    </row>
    <row r="3" spans="1:60" ht="29.25" customHeight="1">
      <c r="A3" s="240" t="s">
        <v>201</v>
      </c>
      <c r="B3" s="777">
        <f>IF(AS5="","",VLOOKUP(AS5,$AS$8:$BG$47,2,0))</f>
        <v>3</v>
      </c>
      <c r="C3" s="778"/>
      <c r="D3" s="779" t="s">
        <v>202</v>
      </c>
      <c r="E3" s="780"/>
      <c r="F3" s="780"/>
      <c r="L3" s="306" t="s">
        <v>201</v>
      </c>
      <c r="M3" s="777">
        <f>IF(AS5="","",VLOOKUP(AS5,$AS$8:$BG$45,3,0))</f>
        <v>14</v>
      </c>
      <c r="N3" s="778"/>
      <c r="O3" s="243" t="s">
        <v>203</v>
      </c>
      <c r="P3" s="307"/>
      <c r="X3" s="308"/>
      <c r="Y3" s="245"/>
      <c r="Z3" s="245"/>
      <c r="AA3" s="245"/>
      <c r="AB3" s="245"/>
      <c r="AC3" s="245"/>
      <c r="AD3" s="781" t="s">
        <v>204</v>
      </c>
      <c r="AE3" s="781"/>
      <c r="AF3" s="781"/>
      <c r="AG3" s="781"/>
      <c r="AH3" s="782"/>
      <c r="AI3" s="309"/>
      <c r="AJ3" s="310"/>
      <c r="AK3" s="311"/>
      <c r="AL3" s="311"/>
      <c r="AM3" s="311"/>
      <c r="AN3" s="311"/>
      <c r="AO3" s="312"/>
      <c r="AP3" s="249"/>
      <c r="AQ3" s="235"/>
      <c r="AR3" s="235"/>
      <c r="AS3" s="239" t="s">
        <v>205</v>
      </c>
      <c r="AU3" s="237">
        <f>VLOOKUP(AS5,$AS$8:$BG$37,6,0)</f>
        <v>520</v>
      </c>
      <c r="AX3" s="235"/>
      <c r="AY3" s="235"/>
      <c r="AZ3" s="235"/>
      <c r="BA3" s="235"/>
      <c r="BB3" s="235"/>
      <c r="BC3" s="236"/>
      <c r="BD3" s="236"/>
      <c r="BE3" s="235"/>
      <c r="BF3" s="235"/>
      <c r="BG3" s="235"/>
      <c r="BH3" s="235"/>
    </row>
    <row r="4" spans="1:60" ht="12.75" customHeight="1" thickBot="1">
      <c r="A4" s="247"/>
      <c r="B4" s="247"/>
      <c r="C4" s="247"/>
      <c r="D4" s="247"/>
      <c r="E4" s="247"/>
      <c r="F4" s="247"/>
      <c r="G4" s="244"/>
      <c r="H4" s="248"/>
      <c r="I4" s="249"/>
      <c r="J4" s="249"/>
      <c r="K4" s="250"/>
      <c r="L4" s="242"/>
      <c r="M4" s="242"/>
      <c r="R4" s="313"/>
      <c r="S4" s="314"/>
      <c r="T4" s="244"/>
      <c r="U4" s="244"/>
      <c r="V4" s="314"/>
      <c r="W4" s="314"/>
      <c r="X4" s="308"/>
      <c r="Y4" s="245"/>
      <c r="Z4" s="245"/>
      <c r="AA4" s="245"/>
      <c r="AB4" s="245"/>
      <c r="AC4" s="245"/>
      <c r="AD4" s="244"/>
      <c r="AE4" s="244"/>
      <c r="AF4" s="244"/>
      <c r="AG4" s="244"/>
      <c r="AH4" s="244"/>
      <c r="AI4" s="245"/>
      <c r="AJ4" s="245"/>
      <c r="AK4" s="315"/>
      <c r="AL4" s="315"/>
      <c r="AM4" s="315"/>
      <c r="AN4" s="315"/>
      <c r="AO4" s="315"/>
      <c r="AP4" s="244"/>
      <c r="AQ4" s="235"/>
      <c r="AR4" s="235" t="s">
        <v>229</v>
      </c>
      <c r="AU4" s="237">
        <f>VLOOKUP(AS5,$AS$8:$BG$37,11,0)</f>
        <v>120</v>
      </c>
      <c r="AX4" s="235"/>
      <c r="AY4" s="235"/>
      <c r="AZ4" s="235"/>
      <c r="BA4" s="235"/>
      <c r="BB4" s="235"/>
      <c r="BC4" s="236"/>
      <c r="BD4" s="236"/>
      <c r="BE4" s="235"/>
      <c r="BF4" s="235"/>
      <c r="BG4" s="235"/>
      <c r="BH4" s="235"/>
    </row>
    <row r="5" spans="1:60" ht="32.25" customHeight="1" thickBot="1">
      <c r="A5" s="247"/>
      <c r="B5" s="247"/>
      <c r="C5" s="247"/>
      <c r="D5" s="767" t="str">
        <f>IF(AS5="","",VLOOKUP(AS5,$AS$8:$BG$45,5,0))</f>
        <v>成年女子⑩</v>
      </c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9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35"/>
      <c r="AR5" s="235"/>
      <c r="AS5" s="252">
        <v>44</v>
      </c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6"/>
      <c r="BF5" s="235"/>
      <c r="BG5" s="235"/>
      <c r="BH5" s="235"/>
    </row>
    <row r="6" spans="43:60" ht="18" customHeight="1" thickBot="1"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6"/>
      <c r="BF6" s="235"/>
      <c r="BG6" s="235"/>
      <c r="BH6" s="235"/>
    </row>
    <row r="7" spans="1:60" s="259" customFormat="1" ht="19.5" customHeight="1" thickBot="1">
      <c r="A7" s="707" t="s">
        <v>89</v>
      </c>
      <c r="B7" s="770">
        <f>IF(AS5="","",VLOOKUP(AS5,$AS$8:$BG$35,6,0))</f>
        <v>520</v>
      </c>
      <c r="C7" s="771"/>
      <c r="D7" s="771"/>
      <c r="E7" s="771"/>
      <c r="F7" s="772"/>
      <c r="G7" s="763" t="s">
        <v>206</v>
      </c>
      <c r="H7" s="764"/>
      <c r="I7" s="764"/>
      <c r="J7" s="764"/>
      <c r="K7" s="764"/>
      <c r="L7" s="765"/>
      <c r="M7" s="763"/>
      <c r="N7" s="764"/>
      <c r="O7" s="764"/>
      <c r="P7" s="764"/>
      <c r="Q7" s="764"/>
      <c r="R7" s="765"/>
      <c r="S7" s="763" t="s">
        <v>208</v>
      </c>
      <c r="T7" s="764"/>
      <c r="U7" s="764"/>
      <c r="V7" s="764"/>
      <c r="W7" s="764"/>
      <c r="X7" s="765"/>
      <c r="Y7" s="763"/>
      <c r="Z7" s="764"/>
      <c r="AA7" s="764"/>
      <c r="AB7" s="764"/>
      <c r="AC7" s="764"/>
      <c r="AD7" s="765"/>
      <c r="AE7" s="763" t="s">
        <v>210</v>
      </c>
      <c r="AF7" s="764"/>
      <c r="AG7" s="764"/>
      <c r="AH7" s="764"/>
      <c r="AI7" s="764"/>
      <c r="AJ7" s="765"/>
      <c r="AK7" s="763" t="s">
        <v>211</v>
      </c>
      <c r="AL7" s="764"/>
      <c r="AM7" s="764"/>
      <c r="AN7" s="764"/>
      <c r="AO7" s="764"/>
      <c r="AP7" s="766"/>
      <c r="AQ7" s="255"/>
      <c r="AR7" s="256" t="s">
        <v>241</v>
      </c>
      <c r="AS7" s="257" t="s">
        <v>205</v>
      </c>
      <c r="AT7" s="257" t="s">
        <v>213</v>
      </c>
      <c r="AU7" s="257" t="s">
        <v>224</v>
      </c>
      <c r="AV7" s="257"/>
      <c r="AW7" s="257"/>
      <c r="AX7" s="257" t="s">
        <v>89</v>
      </c>
      <c r="AY7" s="257" t="s">
        <v>215</v>
      </c>
      <c r="AZ7" s="258" t="s">
        <v>216</v>
      </c>
      <c r="BA7" s="257" t="s">
        <v>217</v>
      </c>
      <c r="BB7" s="257" t="s">
        <v>219</v>
      </c>
      <c r="BC7" s="257" t="s">
        <v>90</v>
      </c>
      <c r="BD7" s="257" t="s">
        <v>215</v>
      </c>
      <c r="BE7" s="258" t="s">
        <v>216</v>
      </c>
      <c r="BF7" s="257" t="s">
        <v>217</v>
      </c>
      <c r="BG7" s="257" t="s">
        <v>219</v>
      </c>
      <c r="BH7" s="255"/>
    </row>
    <row r="8" spans="1:60" ht="24.75" customHeight="1" thickTop="1">
      <c r="A8" s="708"/>
      <c r="B8" s="260"/>
      <c r="C8" s="710" t="str">
        <f>VLOOKUP(B7,メンバー!$B$2:$J$33,2,0)</f>
        <v>新潟県</v>
      </c>
      <c r="D8" s="711"/>
      <c r="E8" s="712"/>
      <c r="F8" s="261"/>
      <c r="G8" s="701" t="str">
        <f>VLOOKUP(AU3,メンバー!$B$2:$I$36,7,0)</f>
        <v>向奈都美</v>
      </c>
      <c r="H8" s="702"/>
      <c r="I8" s="702"/>
      <c r="J8" s="702"/>
      <c r="K8" s="702"/>
      <c r="L8" s="719"/>
      <c r="M8" s="701"/>
      <c r="N8" s="702"/>
      <c r="O8" s="702"/>
      <c r="P8" s="702"/>
      <c r="Q8" s="702"/>
      <c r="R8" s="719"/>
      <c r="S8" s="701" t="str">
        <f>VLOOKUP(AU3,メンバー!$B$3:$I$37,5,0)</f>
        <v>磯辺友里</v>
      </c>
      <c r="T8" s="702"/>
      <c r="U8" s="702"/>
      <c r="V8" s="702"/>
      <c r="W8" s="702"/>
      <c r="X8" s="719"/>
      <c r="Y8" s="701"/>
      <c r="Z8" s="702"/>
      <c r="AA8" s="702"/>
      <c r="AB8" s="702"/>
      <c r="AC8" s="702"/>
      <c r="AD8" s="719"/>
      <c r="AE8" s="701" t="str">
        <f>VLOOKUP(AU3,メンバー!$B$3:$I$37,3,0)</f>
        <v>柴田まどか</v>
      </c>
      <c r="AF8" s="702"/>
      <c r="AG8" s="702"/>
      <c r="AH8" s="702"/>
      <c r="AI8" s="702"/>
      <c r="AJ8" s="719"/>
      <c r="AK8" s="701"/>
      <c r="AL8" s="702"/>
      <c r="AM8" s="702"/>
      <c r="AN8" s="702"/>
      <c r="AO8" s="702"/>
      <c r="AP8" s="703"/>
      <c r="AQ8" s="235"/>
      <c r="AR8" s="235"/>
      <c r="AS8" s="262">
        <v>11</v>
      </c>
      <c r="AT8" s="258">
        <v>1</v>
      </c>
      <c r="AU8" s="258">
        <v>3</v>
      </c>
      <c r="AV8" s="258"/>
      <c r="AW8" s="258" t="s">
        <v>118</v>
      </c>
      <c r="AX8" s="263">
        <v>210</v>
      </c>
      <c r="AY8" s="258" t="str">
        <f>VLOOKUP(AX8,メンバー!$B$1:$J$32,2,0)</f>
        <v>富山県</v>
      </c>
      <c r="AZ8" s="264">
        <v>3</v>
      </c>
      <c r="BA8" s="264">
        <v>5</v>
      </c>
      <c r="BB8" s="264">
        <v>7</v>
      </c>
      <c r="BC8" s="316">
        <v>110</v>
      </c>
      <c r="BD8" s="258" t="str">
        <f>VLOOKUP(BC8,メンバー!$B$1:$J$32,2,0)</f>
        <v>石川県</v>
      </c>
      <c r="BE8" s="264">
        <v>3</v>
      </c>
      <c r="BF8" s="264">
        <v>5</v>
      </c>
      <c r="BG8" s="264">
        <v>7</v>
      </c>
      <c r="BH8" s="235"/>
    </row>
    <row r="9" spans="1:60" s="273" customFormat="1" ht="24.75" customHeight="1">
      <c r="A9" s="708"/>
      <c r="B9" s="266"/>
      <c r="C9" s="713"/>
      <c r="D9" s="714"/>
      <c r="E9" s="715"/>
      <c r="F9" s="267"/>
      <c r="G9" s="269" t="s">
        <v>220</v>
      </c>
      <c r="H9" s="773"/>
      <c r="I9" s="773"/>
      <c r="J9" s="773"/>
      <c r="K9" s="773"/>
      <c r="L9" s="774"/>
      <c r="M9" s="269" t="s">
        <v>220</v>
      </c>
      <c r="N9" s="733"/>
      <c r="O9" s="733"/>
      <c r="P9" s="733"/>
      <c r="Q9" s="733"/>
      <c r="R9" s="734"/>
      <c r="S9" s="269" t="s">
        <v>220</v>
      </c>
      <c r="T9" s="733"/>
      <c r="U9" s="733"/>
      <c r="V9" s="733"/>
      <c r="W9" s="733"/>
      <c r="X9" s="734"/>
      <c r="Y9" s="269" t="s">
        <v>220</v>
      </c>
      <c r="Z9" s="724"/>
      <c r="AA9" s="724"/>
      <c r="AB9" s="724"/>
      <c r="AC9" s="724"/>
      <c r="AD9" s="735"/>
      <c r="AE9" s="269" t="s">
        <v>220</v>
      </c>
      <c r="AF9" s="724"/>
      <c r="AG9" s="724"/>
      <c r="AH9" s="724"/>
      <c r="AI9" s="724"/>
      <c r="AJ9" s="735"/>
      <c r="AK9" s="271" t="s">
        <v>220</v>
      </c>
      <c r="AL9" s="724"/>
      <c r="AM9" s="724"/>
      <c r="AN9" s="724"/>
      <c r="AO9" s="724"/>
      <c r="AP9" s="725"/>
      <c r="AQ9" s="272"/>
      <c r="AR9" s="235"/>
      <c r="AS9" s="262">
        <v>12</v>
      </c>
      <c r="AT9" s="258">
        <v>1</v>
      </c>
      <c r="AU9" s="258">
        <v>5</v>
      </c>
      <c r="AV9" s="258"/>
      <c r="AW9" s="258" t="s">
        <v>127</v>
      </c>
      <c r="AX9" s="263">
        <v>310</v>
      </c>
      <c r="AY9" s="258" t="str">
        <f>VLOOKUP(AX9,メンバー!$B$1:$J$32,2,0)</f>
        <v>長野県</v>
      </c>
      <c r="AZ9" s="264">
        <v>3</v>
      </c>
      <c r="BA9" s="264">
        <v>5</v>
      </c>
      <c r="BB9" s="264">
        <v>7</v>
      </c>
      <c r="BC9" s="316">
        <v>110</v>
      </c>
      <c r="BD9" s="258" t="str">
        <f>VLOOKUP(BC9,メンバー!$B$1:$J$32,2,0)</f>
        <v>石川県</v>
      </c>
      <c r="BE9" s="264">
        <v>3</v>
      </c>
      <c r="BF9" s="264">
        <v>5</v>
      </c>
      <c r="BG9" s="264">
        <v>7</v>
      </c>
      <c r="BH9" s="272"/>
    </row>
    <row r="10" spans="1:60" ht="22.5" customHeight="1">
      <c r="A10" s="708"/>
      <c r="B10" s="260"/>
      <c r="C10" s="713"/>
      <c r="D10" s="714"/>
      <c r="E10" s="715"/>
      <c r="F10" s="261"/>
      <c r="G10" s="730" t="s">
        <v>230</v>
      </c>
      <c r="H10" s="731"/>
      <c r="I10" s="732"/>
      <c r="J10" s="227"/>
      <c r="K10" s="274"/>
      <c r="L10" s="275"/>
      <c r="M10" s="730" t="s">
        <v>231</v>
      </c>
      <c r="N10" s="731"/>
      <c r="O10" s="732"/>
      <c r="P10" s="270"/>
      <c r="Q10" s="274"/>
      <c r="R10" s="275"/>
      <c r="S10" s="730" t="s">
        <v>231</v>
      </c>
      <c r="T10" s="731"/>
      <c r="U10" s="732"/>
      <c r="V10" s="227"/>
      <c r="W10" s="274"/>
      <c r="X10" s="275"/>
      <c r="Y10" s="730" t="s">
        <v>231</v>
      </c>
      <c r="Z10" s="731"/>
      <c r="AA10" s="732"/>
      <c r="AB10" s="318"/>
      <c r="AC10" s="274"/>
      <c r="AD10" s="275"/>
      <c r="AE10" s="730" t="s">
        <v>231</v>
      </c>
      <c r="AF10" s="731"/>
      <c r="AG10" s="732"/>
      <c r="AH10" s="318"/>
      <c r="AI10" s="274"/>
      <c r="AJ10" s="275"/>
      <c r="AK10" s="730" t="s">
        <v>231</v>
      </c>
      <c r="AL10" s="731"/>
      <c r="AM10" s="732"/>
      <c r="AN10" s="318"/>
      <c r="AO10" s="274"/>
      <c r="AP10" s="276"/>
      <c r="AQ10" s="235"/>
      <c r="AR10" s="296"/>
      <c r="AS10" s="262">
        <v>13</v>
      </c>
      <c r="AT10" s="258">
        <v>1</v>
      </c>
      <c r="AU10" s="258">
        <v>8</v>
      </c>
      <c r="AV10" s="258"/>
      <c r="AW10" s="258" t="s">
        <v>140</v>
      </c>
      <c r="AX10" s="263">
        <v>210</v>
      </c>
      <c r="AY10" s="258" t="str">
        <f>VLOOKUP(AX10,メンバー!$B$1:$J$32,2,0)</f>
        <v>富山県</v>
      </c>
      <c r="AZ10" s="264">
        <v>3</v>
      </c>
      <c r="BA10" s="264">
        <v>5</v>
      </c>
      <c r="BB10" s="264">
        <v>7</v>
      </c>
      <c r="BC10" s="316">
        <v>410</v>
      </c>
      <c r="BD10" s="258" t="str">
        <f>VLOOKUP(BC10,メンバー!$B$1:$J$32,2,0)</f>
        <v>福井県</v>
      </c>
      <c r="BE10" s="264">
        <v>3</v>
      </c>
      <c r="BF10" s="264">
        <v>5</v>
      </c>
      <c r="BG10" s="264">
        <v>7</v>
      </c>
      <c r="BH10" s="235"/>
    </row>
    <row r="11" spans="1:60" ht="22.5" customHeight="1" thickBot="1">
      <c r="A11" s="708"/>
      <c r="B11" s="260"/>
      <c r="C11" s="713"/>
      <c r="D11" s="714"/>
      <c r="E11" s="715"/>
      <c r="F11" s="261"/>
      <c r="G11" s="730" t="s">
        <v>232</v>
      </c>
      <c r="H11" s="731"/>
      <c r="I11" s="732"/>
      <c r="J11" s="227"/>
      <c r="K11" s="274"/>
      <c r="L11" s="275"/>
      <c r="M11" s="730" t="s">
        <v>233</v>
      </c>
      <c r="N11" s="731"/>
      <c r="O11" s="732"/>
      <c r="P11" s="270"/>
      <c r="Q11" s="274"/>
      <c r="R11" s="275"/>
      <c r="S11" s="730" t="s">
        <v>233</v>
      </c>
      <c r="T11" s="731"/>
      <c r="U11" s="732"/>
      <c r="V11" s="227"/>
      <c r="W11" s="274"/>
      <c r="X11" s="275"/>
      <c r="Y11" s="730" t="s">
        <v>233</v>
      </c>
      <c r="Z11" s="731"/>
      <c r="AA11" s="732"/>
      <c r="AB11" s="318"/>
      <c r="AC11" s="274"/>
      <c r="AD11" s="275"/>
      <c r="AE11" s="730" t="s">
        <v>233</v>
      </c>
      <c r="AF11" s="731"/>
      <c r="AG11" s="732"/>
      <c r="AH11" s="318"/>
      <c r="AI11" s="274"/>
      <c r="AJ11" s="275"/>
      <c r="AK11" s="730" t="s">
        <v>233</v>
      </c>
      <c r="AL11" s="731"/>
      <c r="AM11" s="732"/>
      <c r="AN11" s="318"/>
      <c r="AO11" s="274"/>
      <c r="AP11" s="276"/>
      <c r="AQ11" s="235"/>
      <c r="AR11" s="329"/>
      <c r="AS11" s="329"/>
      <c r="AT11" s="329"/>
      <c r="AU11" s="329"/>
      <c r="AV11" s="327"/>
      <c r="AW11" s="327"/>
      <c r="AX11" s="329"/>
      <c r="AY11" s="327"/>
      <c r="AZ11" s="326"/>
      <c r="BA11" s="326"/>
      <c r="BB11" s="326"/>
      <c r="BC11" s="326"/>
      <c r="BD11" s="326"/>
      <c r="BE11" s="326"/>
      <c r="BF11" s="327"/>
      <c r="BG11" s="326"/>
      <c r="BH11" s="235"/>
    </row>
    <row r="12" spans="1:60" ht="22.5" customHeight="1" thickTop="1">
      <c r="A12" s="708"/>
      <c r="B12" s="260"/>
      <c r="C12" s="742" t="str">
        <f>VLOOKUP(B7,メンバー!$B$1:$I$31,8,0)</f>
        <v>成年女子</v>
      </c>
      <c r="D12" s="754"/>
      <c r="E12" s="755"/>
      <c r="F12" s="261"/>
      <c r="G12" s="760" t="s">
        <v>372</v>
      </c>
      <c r="H12" s="737"/>
      <c r="I12" s="738"/>
      <c r="J12" s="278"/>
      <c r="K12" s="279"/>
      <c r="L12" s="280"/>
      <c r="M12" s="736" t="s">
        <v>372</v>
      </c>
      <c r="N12" s="737"/>
      <c r="O12" s="738"/>
      <c r="P12" s="281"/>
      <c r="Q12" s="279"/>
      <c r="R12" s="280"/>
      <c r="S12" s="736" t="s">
        <v>372</v>
      </c>
      <c r="T12" s="737"/>
      <c r="U12" s="738"/>
      <c r="V12" s="278"/>
      <c r="W12" s="279"/>
      <c r="X12" s="280"/>
      <c r="Y12" s="736" t="s">
        <v>372</v>
      </c>
      <c r="Z12" s="737"/>
      <c r="AA12" s="738"/>
      <c r="AB12" s="322"/>
      <c r="AC12" s="279"/>
      <c r="AD12" s="280"/>
      <c r="AE12" s="736" t="s">
        <v>372</v>
      </c>
      <c r="AF12" s="737"/>
      <c r="AG12" s="738"/>
      <c r="AH12" s="322"/>
      <c r="AI12" s="279"/>
      <c r="AJ12" s="280"/>
      <c r="AK12" s="736" t="s">
        <v>372</v>
      </c>
      <c r="AL12" s="737"/>
      <c r="AM12" s="738"/>
      <c r="AN12" s="322"/>
      <c r="AO12" s="279"/>
      <c r="AP12" s="282"/>
      <c r="AQ12" s="235"/>
      <c r="AR12" s="256" t="s">
        <v>223</v>
      </c>
      <c r="AS12" s="257" t="s">
        <v>205</v>
      </c>
      <c r="AT12" s="257" t="s">
        <v>213</v>
      </c>
      <c r="AU12" s="257" t="s">
        <v>224</v>
      </c>
      <c r="AV12" s="257"/>
      <c r="AW12" s="257"/>
      <c r="AX12" s="257" t="s">
        <v>89</v>
      </c>
      <c r="AY12" s="257" t="s">
        <v>215</v>
      </c>
      <c r="AZ12" s="258" t="s">
        <v>216</v>
      </c>
      <c r="BA12" s="257" t="s">
        <v>217</v>
      </c>
      <c r="BB12" s="257" t="s">
        <v>219</v>
      </c>
      <c r="BC12" s="257" t="s">
        <v>90</v>
      </c>
      <c r="BD12" s="257" t="s">
        <v>215</v>
      </c>
      <c r="BE12" s="258" t="s">
        <v>216</v>
      </c>
      <c r="BF12" s="257" t="s">
        <v>217</v>
      </c>
      <c r="BG12" s="257" t="s">
        <v>219</v>
      </c>
      <c r="BH12" s="235"/>
    </row>
    <row r="13" spans="1:60" ht="22.5" customHeight="1">
      <c r="A13" s="708"/>
      <c r="B13" s="260"/>
      <c r="C13" s="756"/>
      <c r="D13" s="754"/>
      <c r="E13" s="755"/>
      <c r="F13" s="261"/>
      <c r="G13" s="740" t="s">
        <v>371</v>
      </c>
      <c r="H13" s="731"/>
      <c r="I13" s="732"/>
      <c r="J13" s="227"/>
      <c r="K13" s="274"/>
      <c r="L13" s="275"/>
      <c r="M13" s="730" t="s">
        <v>371</v>
      </c>
      <c r="N13" s="731"/>
      <c r="O13" s="732"/>
      <c r="P13" s="270"/>
      <c r="Q13" s="274"/>
      <c r="R13" s="275"/>
      <c r="S13" s="730" t="s">
        <v>371</v>
      </c>
      <c r="T13" s="731"/>
      <c r="U13" s="732"/>
      <c r="V13" s="227"/>
      <c r="W13" s="274"/>
      <c r="X13" s="275"/>
      <c r="Y13" s="730" t="s">
        <v>371</v>
      </c>
      <c r="Z13" s="731"/>
      <c r="AA13" s="732"/>
      <c r="AB13" s="318"/>
      <c r="AC13" s="274"/>
      <c r="AD13" s="275"/>
      <c r="AE13" s="730" t="s">
        <v>371</v>
      </c>
      <c r="AF13" s="731"/>
      <c r="AG13" s="732"/>
      <c r="AH13" s="318"/>
      <c r="AI13" s="274"/>
      <c r="AJ13" s="275"/>
      <c r="AK13" s="730" t="s">
        <v>371</v>
      </c>
      <c r="AL13" s="731"/>
      <c r="AM13" s="732"/>
      <c r="AN13" s="318"/>
      <c r="AO13" s="274"/>
      <c r="AP13" s="276"/>
      <c r="AQ13" s="235"/>
      <c r="AR13" s="235"/>
      <c r="AS13" s="262">
        <v>21</v>
      </c>
      <c r="AT13" s="258">
        <v>2</v>
      </c>
      <c r="AU13" s="258">
        <v>3</v>
      </c>
      <c r="AV13" s="258"/>
      <c r="AW13" s="258" t="s">
        <v>119</v>
      </c>
      <c r="AX13" s="263">
        <v>220</v>
      </c>
      <c r="AY13" s="258" t="str">
        <f>VLOOKUP(AX13,メンバー!$B$1:$J$32,2,0)</f>
        <v>富山県</v>
      </c>
      <c r="AZ13" s="264">
        <v>3</v>
      </c>
      <c r="BA13" s="264">
        <v>5</v>
      </c>
      <c r="BB13" s="264">
        <v>7</v>
      </c>
      <c r="BC13" s="316">
        <v>120</v>
      </c>
      <c r="BD13" s="258" t="str">
        <f>VLOOKUP(BC13,メンバー!$B$1:$J$32,2,0)</f>
        <v>石川県</v>
      </c>
      <c r="BE13" s="264">
        <v>3</v>
      </c>
      <c r="BF13" s="264">
        <v>5</v>
      </c>
      <c r="BG13" s="264">
        <v>7</v>
      </c>
      <c r="BH13" s="235"/>
    </row>
    <row r="14" spans="1:60" ht="22.5" customHeight="1" thickBot="1">
      <c r="A14" s="708"/>
      <c r="B14" s="260"/>
      <c r="C14" s="757"/>
      <c r="D14" s="758"/>
      <c r="E14" s="759"/>
      <c r="F14" s="261"/>
      <c r="G14" s="727" t="s">
        <v>370</v>
      </c>
      <c r="H14" s="728"/>
      <c r="I14" s="729"/>
      <c r="J14" s="283"/>
      <c r="K14" s="284"/>
      <c r="L14" s="285"/>
      <c r="M14" s="727" t="s">
        <v>370</v>
      </c>
      <c r="N14" s="728"/>
      <c r="O14" s="729"/>
      <c r="P14" s="286"/>
      <c r="Q14" s="284"/>
      <c r="R14" s="285"/>
      <c r="S14" s="727" t="s">
        <v>370</v>
      </c>
      <c r="T14" s="728"/>
      <c r="U14" s="729"/>
      <c r="V14" s="283"/>
      <c r="W14" s="284"/>
      <c r="X14" s="285"/>
      <c r="Y14" s="727" t="s">
        <v>370</v>
      </c>
      <c r="Z14" s="728"/>
      <c r="AA14" s="729"/>
      <c r="AB14" s="320"/>
      <c r="AC14" s="284"/>
      <c r="AD14" s="285"/>
      <c r="AE14" s="727" t="s">
        <v>370</v>
      </c>
      <c r="AF14" s="728"/>
      <c r="AG14" s="729"/>
      <c r="AH14" s="320"/>
      <c r="AI14" s="284"/>
      <c r="AJ14" s="285"/>
      <c r="AK14" s="727" t="s">
        <v>370</v>
      </c>
      <c r="AL14" s="728"/>
      <c r="AM14" s="729"/>
      <c r="AN14" s="320"/>
      <c r="AO14" s="284"/>
      <c r="AP14" s="287"/>
      <c r="AQ14" s="235"/>
      <c r="AR14" s="235"/>
      <c r="AS14" s="262">
        <v>22</v>
      </c>
      <c r="AT14" s="258">
        <v>2</v>
      </c>
      <c r="AU14" s="258">
        <v>5</v>
      </c>
      <c r="AV14" s="258"/>
      <c r="AW14" s="258" t="s">
        <v>141</v>
      </c>
      <c r="AX14" s="263">
        <v>220</v>
      </c>
      <c r="AY14" s="258" t="str">
        <f>VLOOKUP(AX14,メンバー!$B$1:$J$32,2,0)</f>
        <v>富山県</v>
      </c>
      <c r="AZ14" s="264">
        <v>3</v>
      </c>
      <c r="BA14" s="264">
        <v>5</v>
      </c>
      <c r="BB14" s="264">
        <v>7</v>
      </c>
      <c r="BC14" s="316">
        <v>520</v>
      </c>
      <c r="BD14" s="258" t="str">
        <f>VLOOKUP(BC14,メンバー!$B$1:$J$32,2,0)</f>
        <v>新潟県</v>
      </c>
      <c r="BE14" s="264">
        <v>3</v>
      </c>
      <c r="BF14" s="264">
        <v>5</v>
      </c>
      <c r="BG14" s="264">
        <v>7</v>
      </c>
      <c r="BH14" s="235"/>
    </row>
    <row r="15" spans="1:60" ht="22.5" customHeight="1" thickBot="1" thickTop="1">
      <c r="A15" s="708"/>
      <c r="B15" s="260"/>
      <c r="C15" s="288"/>
      <c r="D15" s="288"/>
      <c r="E15" s="288"/>
      <c r="F15" s="261"/>
      <c r="G15" s="289"/>
      <c r="H15" s="288"/>
      <c r="I15" s="288"/>
      <c r="J15" s="288"/>
      <c r="K15" s="288"/>
      <c r="L15" s="288"/>
      <c r="M15" s="291"/>
      <c r="N15" s="292"/>
      <c r="O15" s="292"/>
      <c r="P15" s="292"/>
      <c r="Q15" s="292"/>
      <c r="R15" s="293"/>
      <c r="S15" s="291"/>
      <c r="T15" s="288"/>
      <c r="U15" s="288"/>
      <c r="V15" s="288"/>
      <c r="W15" s="288"/>
      <c r="X15" s="288"/>
      <c r="Y15" s="291"/>
      <c r="Z15" s="292"/>
      <c r="AA15" s="292"/>
      <c r="AB15" s="292"/>
      <c r="AC15" s="292"/>
      <c r="AD15" s="293"/>
      <c r="AE15" s="291"/>
      <c r="AF15" s="292"/>
      <c r="AG15" s="292"/>
      <c r="AH15" s="292"/>
      <c r="AI15" s="292"/>
      <c r="AJ15" s="293"/>
      <c r="AK15" s="291"/>
      <c r="AL15" s="292"/>
      <c r="AM15" s="292"/>
      <c r="AN15" s="292"/>
      <c r="AO15" s="292"/>
      <c r="AP15" s="323"/>
      <c r="AQ15" s="235"/>
      <c r="AR15" s="329"/>
      <c r="AS15" s="262">
        <v>23</v>
      </c>
      <c r="AT15" s="258">
        <v>2</v>
      </c>
      <c r="AU15" s="258">
        <v>8</v>
      </c>
      <c r="AV15" s="258"/>
      <c r="AW15" s="258" t="s">
        <v>142</v>
      </c>
      <c r="AX15" s="263">
        <v>220</v>
      </c>
      <c r="AY15" s="258" t="str">
        <f>VLOOKUP(AX15,メンバー!$B$1:$J$32,2,0)</f>
        <v>富山県</v>
      </c>
      <c r="AZ15" s="264">
        <v>3</v>
      </c>
      <c r="BA15" s="264">
        <v>5</v>
      </c>
      <c r="BB15" s="264">
        <v>7</v>
      </c>
      <c r="BC15" s="316">
        <v>320</v>
      </c>
      <c r="BD15" s="258" t="str">
        <f>VLOOKUP(BC15,メンバー!$B$1:$J$32,2,0)</f>
        <v>長野県</v>
      </c>
      <c r="BE15" s="264">
        <v>3</v>
      </c>
      <c r="BF15" s="264">
        <v>5</v>
      </c>
      <c r="BG15" s="264">
        <v>7</v>
      </c>
      <c r="BH15" s="235"/>
    </row>
    <row r="16" spans="1:60" ht="42" customHeight="1" thickBot="1">
      <c r="A16" s="708"/>
      <c r="B16" s="260"/>
      <c r="C16" s="750"/>
      <c r="D16" s="751"/>
      <c r="E16" s="752"/>
      <c r="F16" s="261"/>
      <c r="G16" s="748" t="s">
        <v>621</v>
      </c>
      <c r="H16" s="749"/>
      <c r="I16" s="749"/>
      <c r="J16" s="472"/>
      <c r="K16" s="472"/>
      <c r="L16" s="288"/>
      <c r="M16" s="753" t="s">
        <v>621</v>
      </c>
      <c r="N16" s="749"/>
      <c r="O16" s="749"/>
      <c r="P16" s="472"/>
      <c r="Q16" s="472"/>
      <c r="R16" s="290"/>
      <c r="S16" s="753" t="s">
        <v>621</v>
      </c>
      <c r="T16" s="749"/>
      <c r="U16" s="749"/>
      <c r="V16" s="472"/>
      <c r="W16" s="472"/>
      <c r="X16" s="288"/>
      <c r="Y16" s="753" t="s">
        <v>621</v>
      </c>
      <c r="Z16" s="749"/>
      <c r="AA16" s="749"/>
      <c r="AB16" s="472"/>
      <c r="AC16" s="472"/>
      <c r="AD16" s="290"/>
      <c r="AE16" s="753" t="s">
        <v>621</v>
      </c>
      <c r="AF16" s="749"/>
      <c r="AG16" s="749"/>
      <c r="AH16" s="472"/>
      <c r="AI16" s="472"/>
      <c r="AJ16" s="290"/>
      <c r="AK16" s="753" t="s">
        <v>621</v>
      </c>
      <c r="AL16" s="749"/>
      <c r="AM16" s="749"/>
      <c r="AN16" s="472"/>
      <c r="AO16" s="472"/>
      <c r="AP16" s="261"/>
      <c r="AQ16" s="235"/>
      <c r="AR16" s="330"/>
      <c r="AS16" s="329"/>
      <c r="AT16" s="329"/>
      <c r="AU16" s="329"/>
      <c r="AV16" s="327"/>
      <c r="AW16" s="327"/>
      <c r="AX16" s="330"/>
      <c r="AY16" s="327"/>
      <c r="AZ16" s="326"/>
      <c r="BA16" s="326"/>
      <c r="BB16" s="326"/>
      <c r="BC16" s="326"/>
      <c r="BD16" s="326"/>
      <c r="BE16" s="326"/>
      <c r="BF16" s="327"/>
      <c r="BG16" s="326"/>
      <c r="BH16" s="235"/>
    </row>
    <row r="17" spans="1:60" ht="39" customHeight="1" thickBot="1">
      <c r="A17" s="709"/>
      <c r="B17" s="324"/>
      <c r="C17" s="761" t="s">
        <v>87</v>
      </c>
      <c r="D17" s="761"/>
      <c r="E17" s="761"/>
      <c r="F17" s="325"/>
      <c r="G17" s="289"/>
      <c r="H17" s="288"/>
      <c r="I17" s="288"/>
      <c r="J17" s="288"/>
      <c r="K17" s="295"/>
      <c r="L17" s="288"/>
      <c r="M17" s="289"/>
      <c r="N17" s="288"/>
      <c r="O17" s="288"/>
      <c r="P17" s="288"/>
      <c r="Q17" s="295"/>
      <c r="R17" s="290"/>
      <c r="S17" s="289"/>
      <c r="T17" s="288"/>
      <c r="U17" s="288"/>
      <c r="V17" s="288"/>
      <c r="W17" s="295"/>
      <c r="X17" s="288"/>
      <c r="Y17" s="289"/>
      <c r="Z17" s="288"/>
      <c r="AA17" s="288"/>
      <c r="AB17" s="288"/>
      <c r="AC17" s="295"/>
      <c r="AD17" s="290"/>
      <c r="AE17" s="289"/>
      <c r="AF17" s="288"/>
      <c r="AG17" s="288"/>
      <c r="AH17" s="288"/>
      <c r="AI17" s="295"/>
      <c r="AJ17" s="290"/>
      <c r="AK17" s="289"/>
      <c r="AL17" s="288"/>
      <c r="AM17" s="288"/>
      <c r="AN17" s="288"/>
      <c r="AO17" s="295"/>
      <c r="AP17" s="261"/>
      <c r="AQ17" s="235"/>
      <c r="AR17" s="256" t="s">
        <v>227</v>
      </c>
      <c r="AS17" s="257" t="s">
        <v>205</v>
      </c>
      <c r="AT17" s="257" t="s">
        <v>213</v>
      </c>
      <c r="AU17" s="257" t="s">
        <v>224</v>
      </c>
      <c r="AV17" s="257"/>
      <c r="AW17" s="257"/>
      <c r="AX17" s="257" t="s">
        <v>89</v>
      </c>
      <c r="AY17" s="257" t="s">
        <v>215</v>
      </c>
      <c r="AZ17" s="258" t="s">
        <v>216</v>
      </c>
      <c r="BA17" s="257" t="s">
        <v>217</v>
      </c>
      <c r="BB17" s="257" t="s">
        <v>219</v>
      </c>
      <c r="BC17" s="257" t="s">
        <v>90</v>
      </c>
      <c r="BD17" s="257" t="s">
        <v>215</v>
      </c>
      <c r="BE17" s="258" t="s">
        <v>216</v>
      </c>
      <c r="BF17" s="257" t="s">
        <v>217</v>
      </c>
      <c r="BG17" s="257" t="s">
        <v>219</v>
      </c>
      <c r="BH17" s="235"/>
    </row>
    <row r="18" spans="1:60" ht="15.75" customHeight="1" thickBot="1">
      <c r="A18" s="704" t="s">
        <v>90</v>
      </c>
      <c r="B18" s="324"/>
      <c r="C18" s="762"/>
      <c r="D18" s="762"/>
      <c r="E18" s="762"/>
      <c r="F18" s="325"/>
      <c r="G18" s="289"/>
      <c r="H18" s="288"/>
      <c r="I18" s="288"/>
      <c r="J18" s="288"/>
      <c r="K18" s="295"/>
      <c r="L18" s="288"/>
      <c r="M18" s="289"/>
      <c r="N18" s="288"/>
      <c r="O18" s="288"/>
      <c r="P18" s="288"/>
      <c r="Q18" s="295"/>
      <c r="R18" s="290"/>
      <c r="S18" s="289"/>
      <c r="T18" s="288"/>
      <c r="U18" s="288"/>
      <c r="V18" s="288"/>
      <c r="W18" s="295"/>
      <c r="X18" s="288"/>
      <c r="Y18" s="289"/>
      <c r="Z18" s="288"/>
      <c r="AA18" s="288"/>
      <c r="AB18" s="288"/>
      <c r="AC18" s="295"/>
      <c r="AD18" s="290"/>
      <c r="AE18" s="289"/>
      <c r="AF18" s="288"/>
      <c r="AG18" s="288"/>
      <c r="AH18" s="288"/>
      <c r="AI18" s="295"/>
      <c r="AJ18" s="290"/>
      <c r="AK18" s="289"/>
      <c r="AL18" s="288"/>
      <c r="AM18" s="288"/>
      <c r="AN18" s="288"/>
      <c r="AO18" s="295"/>
      <c r="AP18" s="261"/>
      <c r="AQ18" s="235"/>
      <c r="AR18" s="235"/>
      <c r="AS18" s="262">
        <v>31</v>
      </c>
      <c r="AT18" s="258">
        <v>3</v>
      </c>
      <c r="AU18" s="258">
        <v>1</v>
      </c>
      <c r="AV18" s="258"/>
      <c r="AW18" s="258" t="s">
        <v>114</v>
      </c>
      <c r="AX18" s="263">
        <v>410</v>
      </c>
      <c r="AY18" s="258" t="str">
        <f>VLOOKUP(AX18,メンバー!$B$1:$J$32,2,0)</f>
        <v>福井県</v>
      </c>
      <c r="AZ18" s="264">
        <v>3</v>
      </c>
      <c r="BA18" s="264">
        <v>5</v>
      </c>
      <c r="BB18" s="264">
        <v>7</v>
      </c>
      <c r="BC18" s="316">
        <v>110</v>
      </c>
      <c r="BD18" s="258" t="str">
        <f>VLOOKUP(BC18,メンバー!$B$1:$J$32,2,0)</f>
        <v>石川県</v>
      </c>
      <c r="BE18" s="264">
        <v>3</v>
      </c>
      <c r="BF18" s="264">
        <v>5</v>
      </c>
      <c r="BG18" s="264">
        <v>7</v>
      </c>
      <c r="BH18" s="272"/>
    </row>
    <row r="19" spans="1:60" ht="42" customHeight="1" thickBot="1">
      <c r="A19" s="705"/>
      <c r="B19" s="260"/>
      <c r="C19" s="750"/>
      <c r="D19" s="751"/>
      <c r="E19" s="752"/>
      <c r="F19" s="261"/>
      <c r="G19" s="289"/>
      <c r="H19" s="739"/>
      <c r="I19" s="739"/>
      <c r="J19" s="739"/>
      <c r="K19" s="739"/>
      <c r="L19" s="288"/>
      <c r="M19" s="289"/>
      <c r="N19" s="739"/>
      <c r="O19" s="739"/>
      <c r="P19" s="739"/>
      <c r="Q19" s="739"/>
      <c r="R19" s="290"/>
      <c r="S19" s="289"/>
      <c r="T19" s="739"/>
      <c r="U19" s="739"/>
      <c r="V19" s="739"/>
      <c r="W19" s="739"/>
      <c r="X19" s="288"/>
      <c r="Y19" s="289"/>
      <c r="Z19" s="739"/>
      <c r="AA19" s="739"/>
      <c r="AB19" s="739"/>
      <c r="AC19" s="739"/>
      <c r="AD19" s="290"/>
      <c r="AE19" s="289"/>
      <c r="AF19" s="739"/>
      <c r="AG19" s="739"/>
      <c r="AH19" s="739"/>
      <c r="AI19" s="739"/>
      <c r="AJ19" s="290"/>
      <c r="AK19" s="289"/>
      <c r="AL19" s="739"/>
      <c r="AM19" s="739"/>
      <c r="AN19" s="739"/>
      <c r="AO19" s="739"/>
      <c r="AP19" s="261"/>
      <c r="AQ19" s="235"/>
      <c r="AR19" s="235"/>
      <c r="AS19" s="262">
        <v>32</v>
      </c>
      <c r="AT19" s="258">
        <v>3</v>
      </c>
      <c r="AU19" s="258">
        <v>2</v>
      </c>
      <c r="AV19" s="258"/>
      <c r="AW19" s="258" t="s">
        <v>115</v>
      </c>
      <c r="AX19" s="263">
        <v>320</v>
      </c>
      <c r="AY19" s="258" t="str">
        <f>VLOOKUP(AX19,メンバー!$B$1:$J$32,2,0)</f>
        <v>長野県</v>
      </c>
      <c r="AZ19" s="264">
        <v>3</v>
      </c>
      <c r="BA19" s="264">
        <v>5</v>
      </c>
      <c r="BB19" s="264">
        <v>7</v>
      </c>
      <c r="BC19" s="316">
        <v>120</v>
      </c>
      <c r="BD19" s="258" t="str">
        <f>VLOOKUP(BC19,メンバー!$B$1:$J$32,2,0)</f>
        <v>石川県</v>
      </c>
      <c r="BE19" s="264">
        <v>3</v>
      </c>
      <c r="BF19" s="264">
        <v>5</v>
      </c>
      <c r="BG19" s="264">
        <v>7</v>
      </c>
      <c r="BH19" s="235"/>
    </row>
    <row r="20" spans="1:60" ht="39" customHeight="1" thickBot="1">
      <c r="A20" s="705"/>
      <c r="B20" s="260"/>
      <c r="C20" s="288"/>
      <c r="D20" s="288"/>
      <c r="E20" s="288"/>
      <c r="F20" s="261"/>
      <c r="G20" s="289"/>
      <c r="H20" s="288"/>
      <c r="I20" s="288"/>
      <c r="J20" s="288"/>
      <c r="K20" s="288"/>
      <c r="L20" s="288"/>
      <c r="M20" s="299"/>
      <c r="N20" s="298"/>
      <c r="O20" s="298"/>
      <c r="P20" s="298"/>
      <c r="Q20" s="298"/>
      <c r="R20" s="300"/>
      <c r="S20" s="299"/>
      <c r="T20" s="288"/>
      <c r="U20" s="288"/>
      <c r="V20" s="288"/>
      <c r="W20" s="288"/>
      <c r="X20" s="288"/>
      <c r="Y20" s="299"/>
      <c r="Z20" s="298"/>
      <c r="AA20" s="298"/>
      <c r="AB20" s="298"/>
      <c r="AC20" s="298"/>
      <c r="AD20" s="300"/>
      <c r="AE20" s="299"/>
      <c r="AF20" s="298"/>
      <c r="AG20" s="298"/>
      <c r="AH20" s="298"/>
      <c r="AI20" s="298"/>
      <c r="AJ20" s="300"/>
      <c r="AK20" s="299"/>
      <c r="AL20" s="298"/>
      <c r="AM20" s="298"/>
      <c r="AN20" s="298"/>
      <c r="AO20" s="298"/>
      <c r="AP20" s="328"/>
      <c r="AQ20" s="235"/>
      <c r="AR20" s="329"/>
      <c r="AS20" s="262">
        <v>33</v>
      </c>
      <c r="AT20" s="258">
        <v>3</v>
      </c>
      <c r="AU20" s="258">
        <v>3</v>
      </c>
      <c r="AV20" s="258"/>
      <c r="AW20" s="258" t="s">
        <v>116</v>
      </c>
      <c r="AX20" s="263">
        <v>310</v>
      </c>
      <c r="AY20" s="258" t="str">
        <f>VLOOKUP(AX20,メンバー!$B$1:$J$32,2,0)</f>
        <v>長野県</v>
      </c>
      <c r="AZ20" s="264">
        <v>3</v>
      </c>
      <c r="BA20" s="264">
        <v>5</v>
      </c>
      <c r="BB20" s="264">
        <v>7</v>
      </c>
      <c r="BC20" s="316">
        <v>510</v>
      </c>
      <c r="BD20" s="258" t="str">
        <f>VLOOKUP(BC20,メンバー!$B$1:$J$32,2,0)</f>
        <v>新潟県</v>
      </c>
      <c r="BE20" s="264">
        <v>3</v>
      </c>
      <c r="BF20" s="264">
        <v>5</v>
      </c>
      <c r="BG20" s="264">
        <v>7</v>
      </c>
      <c r="BH20" s="255"/>
    </row>
    <row r="21" spans="1:60" ht="27" customHeight="1" thickTop="1">
      <c r="A21" s="705"/>
      <c r="B21" s="260"/>
      <c r="C21" s="710" t="str">
        <f>VLOOKUP(B28,メンバー!$B$1:$J$33,2,0)</f>
        <v>石川県</v>
      </c>
      <c r="D21" s="711"/>
      <c r="E21" s="712"/>
      <c r="F21" s="261"/>
      <c r="G21" s="736" t="s">
        <v>370</v>
      </c>
      <c r="H21" s="737"/>
      <c r="I21" s="738"/>
      <c r="J21" s="278"/>
      <c r="K21" s="279"/>
      <c r="L21" s="280"/>
      <c r="M21" s="736" t="s">
        <v>370</v>
      </c>
      <c r="N21" s="737"/>
      <c r="O21" s="738"/>
      <c r="P21" s="278"/>
      <c r="Q21" s="279"/>
      <c r="R21" s="280"/>
      <c r="S21" s="736" t="s">
        <v>370</v>
      </c>
      <c r="T21" s="737"/>
      <c r="U21" s="738"/>
      <c r="V21" s="281"/>
      <c r="W21" s="279"/>
      <c r="X21" s="280"/>
      <c r="Y21" s="736" t="s">
        <v>370</v>
      </c>
      <c r="Z21" s="737"/>
      <c r="AA21" s="738"/>
      <c r="AB21" s="321"/>
      <c r="AC21" s="279"/>
      <c r="AD21" s="280"/>
      <c r="AE21" s="736" t="s">
        <v>370</v>
      </c>
      <c r="AF21" s="737"/>
      <c r="AG21" s="738"/>
      <c r="AH21" s="321"/>
      <c r="AI21" s="279"/>
      <c r="AJ21" s="280"/>
      <c r="AK21" s="736" t="s">
        <v>370</v>
      </c>
      <c r="AL21" s="737"/>
      <c r="AM21" s="738"/>
      <c r="AN21" s="321"/>
      <c r="AO21" s="279"/>
      <c r="AP21" s="282"/>
      <c r="AQ21" s="235"/>
      <c r="AR21" s="329"/>
      <c r="AS21" s="262">
        <v>34</v>
      </c>
      <c r="AT21" s="258">
        <v>3</v>
      </c>
      <c r="AU21" s="258">
        <v>4</v>
      </c>
      <c r="AV21" s="258"/>
      <c r="AW21" s="258" t="s">
        <v>117</v>
      </c>
      <c r="AX21" s="263">
        <v>420</v>
      </c>
      <c r="AY21" s="258" t="str">
        <f>VLOOKUP(AX21,メンバー!$B$1:$J$32,2,0)</f>
        <v>福井県</v>
      </c>
      <c r="AZ21" s="264">
        <v>3</v>
      </c>
      <c r="BA21" s="264">
        <v>5</v>
      </c>
      <c r="BB21" s="264">
        <v>7</v>
      </c>
      <c r="BC21" s="316">
        <v>520</v>
      </c>
      <c r="BD21" s="258" t="str">
        <f>VLOOKUP(BC21,メンバー!$B$1:$J$32,2,0)</f>
        <v>新潟県</v>
      </c>
      <c r="BE21" s="264">
        <v>3</v>
      </c>
      <c r="BF21" s="264">
        <v>5</v>
      </c>
      <c r="BG21" s="264">
        <v>7</v>
      </c>
      <c r="BH21" s="235"/>
    </row>
    <row r="22" spans="1:60" ht="22.5" customHeight="1">
      <c r="A22" s="705"/>
      <c r="B22" s="260"/>
      <c r="C22" s="713"/>
      <c r="D22" s="714"/>
      <c r="E22" s="715"/>
      <c r="F22" s="261"/>
      <c r="G22" s="740" t="s">
        <v>371</v>
      </c>
      <c r="H22" s="731"/>
      <c r="I22" s="732"/>
      <c r="J22" s="227"/>
      <c r="K22" s="274"/>
      <c r="L22" s="275"/>
      <c r="M22" s="730" t="s">
        <v>371</v>
      </c>
      <c r="N22" s="731"/>
      <c r="O22" s="732"/>
      <c r="P22" s="227"/>
      <c r="Q22" s="274"/>
      <c r="R22" s="275"/>
      <c r="S22" s="730" t="s">
        <v>371</v>
      </c>
      <c r="T22" s="731"/>
      <c r="U22" s="732"/>
      <c r="V22" s="270"/>
      <c r="W22" s="274"/>
      <c r="X22" s="275"/>
      <c r="Y22" s="730" t="s">
        <v>371</v>
      </c>
      <c r="Z22" s="731"/>
      <c r="AA22" s="732"/>
      <c r="AB22" s="317"/>
      <c r="AC22" s="274"/>
      <c r="AD22" s="275"/>
      <c r="AE22" s="730" t="s">
        <v>371</v>
      </c>
      <c r="AF22" s="731"/>
      <c r="AG22" s="732"/>
      <c r="AH22" s="317"/>
      <c r="AI22" s="274"/>
      <c r="AJ22" s="275"/>
      <c r="AK22" s="730" t="s">
        <v>371</v>
      </c>
      <c r="AL22" s="731"/>
      <c r="AM22" s="732"/>
      <c r="AN22" s="317"/>
      <c r="AO22" s="274"/>
      <c r="AP22" s="276"/>
      <c r="AQ22" s="235"/>
      <c r="AR22" s="329"/>
      <c r="AS22" s="262">
        <v>35</v>
      </c>
      <c r="AT22" s="258">
        <v>3</v>
      </c>
      <c r="AU22" s="258">
        <v>5</v>
      </c>
      <c r="AV22" s="258"/>
      <c r="AW22" s="258" t="s">
        <v>123</v>
      </c>
      <c r="AX22" s="263">
        <v>410</v>
      </c>
      <c r="AY22" s="258" t="str">
        <f>VLOOKUP(AX22,メンバー!$B$1:$J$32,2,0)</f>
        <v>福井県</v>
      </c>
      <c r="AZ22" s="264">
        <v>3</v>
      </c>
      <c r="BA22" s="264">
        <v>5</v>
      </c>
      <c r="BB22" s="264">
        <v>7</v>
      </c>
      <c r="BC22" s="316">
        <v>310</v>
      </c>
      <c r="BD22" s="258" t="str">
        <f>VLOOKUP(BC22,メンバー!$B$1:$J$32,2,0)</f>
        <v>長野県</v>
      </c>
      <c r="BE22" s="264">
        <v>3</v>
      </c>
      <c r="BF22" s="264">
        <v>5</v>
      </c>
      <c r="BG22" s="264">
        <v>7</v>
      </c>
      <c r="BH22" s="235"/>
    </row>
    <row r="23" spans="1:60" ht="22.5" customHeight="1" thickBot="1">
      <c r="A23" s="705"/>
      <c r="B23" s="260"/>
      <c r="C23" s="713"/>
      <c r="D23" s="714"/>
      <c r="E23" s="715"/>
      <c r="F23" s="261"/>
      <c r="G23" s="741" t="s">
        <v>372</v>
      </c>
      <c r="H23" s="728"/>
      <c r="I23" s="729"/>
      <c r="J23" s="283"/>
      <c r="K23" s="284"/>
      <c r="L23" s="285"/>
      <c r="M23" s="727" t="s">
        <v>372</v>
      </c>
      <c r="N23" s="728"/>
      <c r="O23" s="729"/>
      <c r="P23" s="283"/>
      <c r="Q23" s="284"/>
      <c r="R23" s="285"/>
      <c r="S23" s="727" t="s">
        <v>372</v>
      </c>
      <c r="T23" s="728"/>
      <c r="U23" s="729"/>
      <c r="V23" s="286"/>
      <c r="W23" s="284"/>
      <c r="X23" s="285"/>
      <c r="Y23" s="727" t="s">
        <v>372</v>
      </c>
      <c r="Z23" s="728"/>
      <c r="AA23" s="729"/>
      <c r="AB23" s="319"/>
      <c r="AC23" s="284"/>
      <c r="AD23" s="285"/>
      <c r="AE23" s="727" t="s">
        <v>372</v>
      </c>
      <c r="AF23" s="728"/>
      <c r="AG23" s="729"/>
      <c r="AH23" s="319"/>
      <c r="AI23" s="284"/>
      <c r="AJ23" s="285"/>
      <c r="AK23" s="727" t="s">
        <v>372</v>
      </c>
      <c r="AL23" s="728"/>
      <c r="AM23" s="729"/>
      <c r="AN23" s="319"/>
      <c r="AO23" s="284"/>
      <c r="AP23" s="287"/>
      <c r="AQ23" s="235"/>
      <c r="AR23" s="329"/>
      <c r="AS23" s="262">
        <v>36</v>
      </c>
      <c r="AT23" s="258">
        <v>3</v>
      </c>
      <c r="AU23" s="258">
        <v>6</v>
      </c>
      <c r="AV23" s="258"/>
      <c r="AW23" s="258" t="s">
        <v>124</v>
      </c>
      <c r="AX23" s="263">
        <v>320</v>
      </c>
      <c r="AY23" s="258" t="str">
        <f>VLOOKUP(AX23,メンバー!$B$1:$J$32,2,0)</f>
        <v>長野県</v>
      </c>
      <c r="AZ23" s="264">
        <v>3</v>
      </c>
      <c r="BA23" s="264">
        <v>5</v>
      </c>
      <c r="BB23" s="264">
        <v>7</v>
      </c>
      <c r="BC23" s="316">
        <v>420</v>
      </c>
      <c r="BD23" s="258" t="str">
        <f>VLOOKUP(BC23,メンバー!$B$1:$J$32,2,0)</f>
        <v>福井県</v>
      </c>
      <c r="BE23" s="264">
        <v>3</v>
      </c>
      <c r="BF23" s="264">
        <v>5</v>
      </c>
      <c r="BG23" s="264">
        <v>7</v>
      </c>
      <c r="BH23" s="235"/>
    </row>
    <row r="24" spans="1:60" ht="22.5" customHeight="1" thickTop="1">
      <c r="A24" s="705"/>
      <c r="B24" s="260"/>
      <c r="C24" s="713"/>
      <c r="D24" s="714"/>
      <c r="E24" s="715"/>
      <c r="F24" s="261"/>
      <c r="G24" s="730" t="s">
        <v>233</v>
      </c>
      <c r="H24" s="731"/>
      <c r="I24" s="732"/>
      <c r="J24" s="227"/>
      <c r="K24" s="274"/>
      <c r="L24" s="275"/>
      <c r="M24" s="730" t="s">
        <v>233</v>
      </c>
      <c r="N24" s="731"/>
      <c r="O24" s="732"/>
      <c r="P24" s="227"/>
      <c r="Q24" s="274"/>
      <c r="R24" s="275"/>
      <c r="S24" s="730" t="s">
        <v>233</v>
      </c>
      <c r="T24" s="731"/>
      <c r="U24" s="732"/>
      <c r="V24" s="270"/>
      <c r="W24" s="274"/>
      <c r="X24" s="275"/>
      <c r="Y24" s="730" t="s">
        <v>233</v>
      </c>
      <c r="Z24" s="731"/>
      <c r="AA24" s="732"/>
      <c r="AB24" s="317"/>
      <c r="AC24" s="274"/>
      <c r="AD24" s="275"/>
      <c r="AE24" s="730" t="s">
        <v>233</v>
      </c>
      <c r="AF24" s="731"/>
      <c r="AG24" s="732"/>
      <c r="AH24" s="317"/>
      <c r="AI24" s="274"/>
      <c r="AJ24" s="275"/>
      <c r="AK24" s="730" t="s">
        <v>233</v>
      </c>
      <c r="AL24" s="731"/>
      <c r="AM24" s="732"/>
      <c r="AN24" s="317"/>
      <c r="AO24" s="274"/>
      <c r="AP24" s="276"/>
      <c r="AQ24" s="235"/>
      <c r="AR24" s="329"/>
      <c r="AS24" s="262">
        <v>37</v>
      </c>
      <c r="AT24" s="258">
        <v>3</v>
      </c>
      <c r="AU24" s="258">
        <v>7</v>
      </c>
      <c r="AV24" s="258"/>
      <c r="AW24" s="258" t="s">
        <v>122</v>
      </c>
      <c r="AX24" s="263">
        <v>210</v>
      </c>
      <c r="AY24" s="258" t="str">
        <f>VLOOKUP(AX24,メンバー!$B$1:$J$32,2,0)</f>
        <v>富山県</v>
      </c>
      <c r="AZ24" s="264">
        <v>3</v>
      </c>
      <c r="BA24" s="264">
        <v>5</v>
      </c>
      <c r="BB24" s="264">
        <v>7</v>
      </c>
      <c r="BC24" s="316">
        <v>510</v>
      </c>
      <c r="BD24" s="258" t="str">
        <f>VLOOKUP(BC24,メンバー!$B$1:$J$32,2,0)</f>
        <v>新潟県</v>
      </c>
      <c r="BE24" s="264">
        <v>3</v>
      </c>
      <c r="BF24" s="264">
        <v>5</v>
      </c>
      <c r="BG24" s="264">
        <v>7</v>
      </c>
      <c r="BH24" s="235"/>
    </row>
    <row r="25" spans="1:60" ht="22.5" customHeight="1">
      <c r="A25" s="705"/>
      <c r="B25" s="260"/>
      <c r="C25" s="742" t="str">
        <f>VLOOKUP(B28,メンバー!$B$2:$J$33,8,0)</f>
        <v>成年女子</v>
      </c>
      <c r="D25" s="743"/>
      <c r="E25" s="744"/>
      <c r="F25" s="261"/>
      <c r="G25" s="730" t="s">
        <v>231</v>
      </c>
      <c r="H25" s="731"/>
      <c r="I25" s="732"/>
      <c r="J25" s="227"/>
      <c r="K25" s="274"/>
      <c r="L25" s="275"/>
      <c r="M25" s="730" t="s">
        <v>231</v>
      </c>
      <c r="N25" s="731"/>
      <c r="O25" s="732"/>
      <c r="P25" s="227"/>
      <c r="Q25" s="274"/>
      <c r="R25" s="275"/>
      <c r="S25" s="730" t="s">
        <v>231</v>
      </c>
      <c r="T25" s="731"/>
      <c r="U25" s="732"/>
      <c r="V25" s="270"/>
      <c r="W25" s="274"/>
      <c r="X25" s="275"/>
      <c r="Y25" s="730" t="s">
        <v>231</v>
      </c>
      <c r="Z25" s="731"/>
      <c r="AA25" s="732"/>
      <c r="AB25" s="317"/>
      <c r="AC25" s="274"/>
      <c r="AD25" s="275"/>
      <c r="AE25" s="730" t="s">
        <v>231</v>
      </c>
      <c r="AF25" s="731"/>
      <c r="AG25" s="732"/>
      <c r="AH25" s="317"/>
      <c r="AI25" s="274"/>
      <c r="AJ25" s="275"/>
      <c r="AK25" s="730" t="s">
        <v>231</v>
      </c>
      <c r="AL25" s="731"/>
      <c r="AM25" s="732"/>
      <c r="AN25" s="317"/>
      <c r="AO25" s="274"/>
      <c r="AP25" s="276"/>
      <c r="AQ25" s="235"/>
      <c r="AR25" s="329"/>
      <c r="AS25" s="262">
        <v>38</v>
      </c>
      <c r="AT25" s="258">
        <v>3</v>
      </c>
      <c r="AU25" s="258">
        <v>8</v>
      </c>
      <c r="AV25" s="258"/>
      <c r="AW25" s="258" t="s">
        <v>132</v>
      </c>
      <c r="AX25" s="263">
        <v>420</v>
      </c>
      <c r="AY25" s="258" t="str">
        <f>VLOOKUP(AX25,メンバー!$B$1:$J$32,2,0)</f>
        <v>福井県</v>
      </c>
      <c r="AZ25" s="264">
        <v>3</v>
      </c>
      <c r="BA25" s="264">
        <v>5</v>
      </c>
      <c r="BB25" s="264">
        <v>7</v>
      </c>
      <c r="BC25" s="316">
        <v>120</v>
      </c>
      <c r="BD25" s="258" t="str">
        <f>VLOOKUP(BC25,メンバー!$B$1:$J$32,2,0)</f>
        <v>石川県</v>
      </c>
      <c r="BE25" s="264">
        <v>3</v>
      </c>
      <c r="BF25" s="264">
        <v>5</v>
      </c>
      <c r="BG25" s="264">
        <v>7</v>
      </c>
      <c r="BH25" s="235"/>
    </row>
    <row r="26" spans="1:60" ht="22.5" customHeight="1">
      <c r="A26" s="705"/>
      <c r="B26" s="266"/>
      <c r="C26" s="742"/>
      <c r="D26" s="743"/>
      <c r="E26" s="744"/>
      <c r="F26" s="267"/>
      <c r="G26" s="269" t="s">
        <v>220</v>
      </c>
      <c r="H26" s="733"/>
      <c r="I26" s="733"/>
      <c r="J26" s="733"/>
      <c r="K26" s="733"/>
      <c r="L26" s="734"/>
      <c r="M26" s="269" t="s">
        <v>220</v>
      </c>
      <c r="N26" s="733"/>
      <c r="O26" s="733"/>
      <c r="P26" s="733"/>
      <c r="Q26" s="733"/>
      <c r="R26" s="734"/>
      <c r="S26" s="269" t="s">
        <v>220</v>
      </c>
      <c r="T26" s="733"/>
      <c r="U26" s="733"/>
      <c r="V26" s="733"/>
      <c r="W26" s="733"/>
      <c r="X26" s="734"/>
      <c r="Y26" s="269" t="s">
        <v>220</v>
      </c>
      <c r="Z26" s="724"/>
      <c r="AA26" s="724"/>
      <c r="AB26" s="724"/>
      <c r="AC26" s="724"/>
      <c r="AD26" s="735"/>
      <c r="AE26" s="269" t="s">
        <v>220</v>
      </c>
      <c r="AF26" s="724"/>
      <c r="AG26" s="724"/>
      <c r="AH26" s="724"/>
      <c r="AI26" s="724"/>
      <c r="AJ26" s="735"/>
      <c r="AK26" s="271" t="s">
        <v>220</v>
      </c>
      <c r="AL26" s="724"/>
      <c r="AM26" s="724"/>
      <c r="AN26" s="724"/>
      <c r="AO26" s="724"/>
      <c r="AP26" s="725"/>
      <c r="AQ26" s="235"/>
      <c r="AR26" s="329"/>
      <c r="AS26" s="262">
        <v>39</v>
      </c>
      <c r="AT26" s="258">
        <v>3</v>
      </c>
      <c r="AU26" s="258">
        <v>9</v>
      </c>
      <c r="AV26" s="258"/>
      <c r="AW26" s="258" t="s">
        <v>133</v>
      </c>
      <c r="AX26" s="263">
        <v>210</v>
      </c>
      <c r="AY26" s="258" t="str">
        <f>VLOOKUP(AX26,メンバー!$B$1:$J$32,2,0)</f>
        <v>富山県</v>
      </c>
      <c r="AZ26" s="264">
        <v>3</v>
      </c>
      <c r="BA26" s="264">
        <v>5</v>
      </c>
      <c r="BB26" s="264">
        <v>7</v>
      </c>
      <c r="BC26" s="316">
        <v>310</v>
      </c>
      <c r="BD26" s="258" t="str">
        <f>VLOOKUP(BC26,メンバー!$B$1:$J$32,2,0)</f>
        <v>長野県</v>
      </c>
      <c r="BE26" s="264">
        <v>3</v>
      </c>
      <c r="BF26" s="264">
        <v>5</v>
      </c>
      <c r="BG26" s="264">
        <v>7</v>
      </c>
      <c r="BH26" s="235"/>
    </row>
    <row r="27" spans="1:60" ht="22.5" customHeight="1" thickBot="1">
      <c r="A27" s="705"/>
      <c r="B27" s="260"/>
      <c r="C27" s="745"/>
      <c r="D27" s="746"/>
      <c r="E27" s="747"/>
      <c r="F27" s="261"/>
      <c r="G27" s="726" t="str">
        <f>VLOOKUP(AU4,メンバー!$B$3:$I$40,7,0)</f>
        <v>田中佐和</v>
      </c>
      <c r="H27" s="702"/>
      <c r="I27" s="702"/>
      <c r="J27" s="702"/>
      <c r="K27" s="702"/>
      <c r="L27" s="719"/>
      <c r="M27" s="701"/>
      <c r="N27" s="702"/>
      <c r="O27" s="702"/>
      <c r="P27" s="702"/>
      <c r="Q27" s="702"/>
      <c r="R27" s="719"/>
      <c r="S27" s="701" t="str">
        <f>VLOOKUP(AU4,メンバー!$B$3:$I$40,5,0)</f>
        <v>名村友薫</v>
      </c>
      <c r="T27" s="702"/>
      <c r="U27" s="702"/>
      <c r="V27" s="702"/>
      <c r="W27" s="702"/>
      <c r="X27" s="719"/>
      <c r="Y27" s="701"/>
      <c r="Z27" s="702"/>
      <c r="AA27" s="702"/>
      <c r="AB27" s="702"/>
      <c r="AC27" s="702"/>
      <c r="AD27" s="719"/>
      <c r="AE27" s="701" t="str">
        <f>VLOOKUP(AU4,メンバー!$B$3:$I$40,3,0)</f>
        <v>坂下福満</v>
      </c>
      <c r="AF27" s="702"/>
      <c r="AG27" s="702"/>
      <c r="AH27" s="702"/>
      <c r="AI27" s="702"/>
      <c r="AJ27" s="719"/>
      <c r="AK27" s="701"/>
      <c r="AL27" s="702"/>
      <c r="AM27" s="702"/>
      <c r="AN27" s="702"/>
      <c r="AO27" s="702"/>
      <c r="AP27" s="703"/>
      <c r="AQ27" s="235"/>
      <c r="AR27" s="329"/>
      <c r="AS27" s="262">
        <v>40</v>
      </c>
      <c r="AT27" s="258">
        <v>3</v>
      </c>
      <c r="AU27" s="258">
        <v>10</v>
      </c>
      <c r="AV27" s="258"/>
      <c r="AW27" s="258" t="s">
        <v>134</v>
      </c>
      <c r="AX27" s="263">
        <v>220</v>
      </c>
      <c r="AY27" s="258" t="str">
        <f>VLOOKUP(AX27,メンバー!$B$1:$J$32,2,0)</f>
        <v>富山県</v>
      </c>
      <c r="AZ27" s="264">
        <v>3</v>
      </c>
      <c r="BA27" s="264">
        <v>5</v>
      </c>
      <c r="BB27" s="264">
        <v>7</v>
      </c>
      <c r="BC27" s="316">
        <v>420</v>
      </c>
      <c r="BD27" s="258" t="str">
        <f>VLOOKUP(BC27,メンバー!$B$1:$J$32,2,0)</f>
        <v>福井県</v>
      </c>
      <c r="BE27" s="264">
        <v>3</v>
      </c>
      <c r="BF27" s="264">
        <v>5</v>
      </c>
      <c r="BG27" s="264">
        <v>7</v>
      </c>
      <c r="BH27" s="235"/>
    </row>
    <row r="28" spans="1:60" s="273" customFormat="1" ht="24.75" customHeight="1" thickBot="1" thickTop="1">
      <c r="A28" s="706"/>
      <c r="B28" s="720">
        <f>IF(AS5="","",VLOOKUP(AS5,AS8:$BG$36,11,0))</f>
        <v>120</v>
      </c>
      <c r="C28" s="721"/>
      <c r="D28" s="721"/>
      <c r="E28" s="721"/>
      <c r="F28" s="722"/>
      <c r="G28" s="716" t="s">
        <v>206</v>
      </c>
      <c r="H28" s="717"/>
      <c r="I28" s="717"/>
      <c r="J28" s="717"/>
      <c r="K28" s="717"/>
      <c r="L28" s="723"/>
      <c r="M28" s="716"/>
      <c r="N28" s="717"/>
      <c r="O28" s="717"/>
      <c r="P28" s="717"/>
      <c r="Q28" s="717"/>
      <c r="R28" s="723"/>
      <c r="S28" s="716" t="s">
        <v>208</v>
      </c>
      <c r="T28" s="717"/>
      <c r="U28" s="717"/>
      <c r="V28" s="717"/>
      <c r="W28" s="717"/>
      <c r="X28" s="723"/>
      <c r="Y28" s="716"/>
      <c r="Z28" s="717"/>
      <c r="AA28" s="717"/>
      <c r="AB28" s="717"/>
      <c r="AC28" s="717"/>
      <c r="AD28" s="723"/>
      <c r="AE28" s="716" t="s">
        <v>210</v>
      </c>
      <c r="AF28" s="717"/>
      <c r="AG28" s="717"/>
      <c r="AH28" s="717"/>
      <c r="AI28" s="717"/>
      <c r="AJ28" s="723"/>
      <c r="AK28" s="716" t="s">
        <v>211</v>
      </c>
      <c r="AL28" s="717"/>
      <c r="AM28" s="717"/>
      <c r="AN28" s="717"/>
      <c r="AO28" s="717"/>
      <c r="AP28" s="718"/>
      <c r="AQ28" s="272"/>
      <c r="AR28" s="237"/>
      <c r="AS28" s="262">
        <v>41</v>
      </c>
      <c r="AT28" s="258">
        <v>3</v>
      </c>
      <c r="AU28" s="258">
        <v>11</v>
      </c>
      <c r="AV28" s="258"/>
      <c r="AW28" s="258" t="s">
        <v>135</v>
      </c>
      <c r="AX28" s="263">
        <v>410</v>
      </c>
      <c r="AY28" s="258" t="str">
        <f>VLOOKUP(AX28,メンバー!$B$1:$J$32,2,0)</f>
        <v>福井県</v>
      </c>
      <c r="AZ28" s="264">
        <v>3</v>
      </c>
      <c r="BA28" s="264">
        <v>5</v>
      </c>
      <c r="BB28" s="264">
        <v>7</v>
      </c>
      <c r="BC28" s="316">
        <v>510</v>
      </c>
      <c r="BD28" s="258" t="str">
        <f>VLOOKUP(BC28,メンバー!$B$1:$J$32,2,0)</f>
        <v>新潟県</v>
      </c>
      <c r="BE28" s="264">
        <v>3</v>
      </c>
      <c r="BF28" s="264">
        <v>5</v>
      </c>
      <c r="BG28" s="264">
        <v>7</v>
      </c>
      <c r="BH28" s="237"/>
    </row>
    <row r="29" spans="43:59" ht="24.75" customHeight="1">
      <c r="AQ29" s="235"/>
      <c r="AS29" s="262">
        <v>42</v>
      </c>
      <c r="AT29" s="258">
        <v>3</v>
      </c>
      <c r="AU29" s="258">
        <v>12</v>
      </c>
      <c r="AV29" s="258"/>
      <c r="AW29" s="258" t="s">
        <v>136</v>
      </c>
      <c r="AX29" s="263">
        <v>320</v>
      </c>
      <c r="AY29" s="258" t="str">
        <f>VLOOKUP(AX29,メンバー!$B$1:$J$32,2,0)</f>
        <v>長野県</v>
      </c>
      <c r="AZ29" s="264">
        <v>3</v>
      </c>
      <c r="BA29" s="264">
        <v>5</v>
      </c>
      <c r="BB29" s="264">
        <v>7</v>
      </c>
      <c r="BC29" s="316">
        <v>520</v>
      </c>
      <c r="BD29" s="258" t="str">
        <f>VLOOKUP(BC29,メンバー!$B$1:$J$32,2,0)</f>
        <v>新潟県</v>
      </c>
      <c r="BE29" s="264">
        <v>3</v>
      </c>
      <c r="BF29" s="264">
        <v>5</v>
      </c>
      <c r="BG29" s="264">
        <v>7</v>
      </c>
    </row>
    <row r="30" spans="1:60" s="259" customFormat="1" ht="19.5" customHeight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55"/>
      <c r="AR30" s="237"/>
      <c r="AS30" s="262">
        <v>43</v>
      </c>
      <c r="AT30" s="258">
        <v>3</v>
      </c>
      <c r="AU30" s="258">
        <v>13</v>
      </c>
      <c r="AV30" s="258"/>
      <c r="AW30" s="258" t="s">
        <v>137</v>
      </c>
      <c r="AX30" s="263">
        <v>510</v>
      </c>
      <c r="AY30" s="258" t="str">
        <f>VLOOKUP(AX30,メンバー!$B$1:$J$32,2,0)</f>
        <v>新潟県</v>
      </c>
      <c r="AZ30" s="264">
        <v>3</v>
      </c>
      <c r="BA30" s="264">
        <v>5</v>
      </c>
      <c r="BB30" s="264">
        <v>7</v>
      </c>
      <c r="BC30" s="316">
        <v>110</v>
      </c>
      <c r="BD30" s="258" t="str">
        <f>VLOOKUP(BC30,メンバー!$B$1:$J$32,2,0)</f>
        <v>石川県</v>
      </c>
      <c r="BE30" s="264">
        <v>3</v>
      </c>
      <c r="BF30" s="264">
        <v>5</v>
      </c>
      <c r="BG30" s="264">
        <v>7</v>
      </c>
      <c r="BH30" s="237"/>
    </row>
    <row r="31" spans="1:59" ht="17.25" customHeight="1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S31" s="262">
        <v>44</v>
      </c>
      <c r="AT31" s="258">
        <v>3</v>
      </c>
      <c r="AU31" s="258">
        <v>14</v>
      </c>
      <c r="AV31" s="258"/>
      <c r="AW31" s="258" t="s">
        <v>138</v>
      </c>
      <c r="AX31" s="263">
        <v>520</v>
      </c>
      <c r="AY31" s="258" t="str">
        <f>VLOOKUP(AX31,メンバー!$B$1:$J$32,2,0)</f>
        <v>新潟県</v>
      </c>
      <c r="AZ31" s="264">
        <v>3</v>
      </c>
      <c r="BA31" s="264">
        <v>5</v>
      </c>
      <c r="BB31" s="264">
        <v>7</v>
      </c>
      <c r="BC31" s="316">
        <v>120</v>
      </c>
      <c r="BD31" s="258" t="str">
        <f>VLOOKUP(BC31,メンバー!$B$1:$J$32,2,0)</f>
        <v>石川県</v>
      </c>
      <c r="BE31" s="264">
        <v>3</v>
      </c>
      <c r="BF31" s="264">
        <v>5</v>
      </c>
      <c r="BG31" s="264">
        <v>7</v>
      </c>
    </row>
    <row r="32" spans="1:59" ht="17.25" customHeight="1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S32" s="262"/>
      <c r="AT32" s="258"/>
      <c r="AU32" s="258"/>
      <c r="AV32" s="258"/>
      <c r="AW32" s="258"/>
      <c r="AX32" s="263"/>
      <c r="AY32" s="258"/>
      <c r="AZ32" s="264"/>
      <c r="BA32" s="264"/>
      <c r="BB32" s="264"/>
      <c r="BC32" s="316"/>
      <c r="BD32" s="258"/>
      <c r="BE32" s="264"/>
      <c r="BF32" s="264"/>
      <c r="BG32" s="264"/>
    </row>
    <row r="33" spans="1:59" ht="17.25" customHeight="1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S33" s="262"/>
      <c r="AT33" s="258"/>
      <c r="AU33" s="258"/>
      <c r="AV33" s="258"/>
      <c r="AW33" s="258"/>
      <c r="AX33" s="263"/>
      <c r="AY33" s="258"/>
      <c r="AZ33" s="264"/>
      <c r="BA33" s="264"/>
      <c r="BB33" s="264"/>
      <c r="BC33" s="316"/>
      <c r="BD33" s="258"/>
      <c r="BE33" s="264"/>
      <c r="BF33" s="264"/>
      <c r="BG33" s="264"/>
    </row>
    <row r="34" spans="1:59" ht="17.25" customHeight="1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S34" s="262"/>
      <c r="AT34" s="258"/>
      <c r="AU34" s="258"/>
      <c r="AV34" s="258"/>
      <c r="AW34" s="258"/>
      <c r="AX34" s="263"/>
      <c r="AY34" s="258"/>
      <c r="AZ34" s="264"/>
      <c r="BA34" s="264"/>
      <c r="BB34" s="264"/>
      <c r="BC34" s="316"/>
      <c r="BD34" s="258"/>
      <c r="BE34" s="264"/>
      <c r="BF34" s="264"/>
      <c r="BG34" s="264"/>
    </row>
    <row r="35" spans="1:43" ht="17.25" customHeight="1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</row>
    <row r="36" ht="17.25" customHeight="1">
      <c r="AQ36" s="235"/>
    </row>
    <row r="37" ht="17.25" customHeight="1">
      <c r="AQ37" s="235"/>
    </row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</sheetData>
  <sheetProtection/>
  <mergeCells count="126">
    <mergeCell ref="AE16:AG16"/>
    <mergeCell ref="S8:X8"/>
    <mergeCell ref="G11:I11"/>
    <mergeCell ref="G8:L8"/>
    <mergeCell ref="M8:R8"/>
    <mergeCell ref="T9:X9"/>
    <mergeCell ref="N9:R9"/>
    <mergeCell ref="M11:O11"/>
    <mergeCell ref="G10:I10"/>
    <mergeCell ref="M10:O10"/>
    <mergeCell ref="A1:AC1"/>
    <mergeCell ref="AF1:AM1"/>
    <mergeCell ref="B3:C3"/>
    <mergeCell ref="D3:F3"/>
    <mergeCell ref="M3:N3"/>
    <mergeCell ref="AD3:AH3"/>
    <mergeCell ref="G7:L7"/>
    <mergeCell ref="AL9:AP9"/>
    <mergeCell ref="D5:T5"/>
    <mergeCell ref="B7:F7"/>
    <mergeCell ref="Z9:AD9"/>
    <mergeCell ref="AF9:AJ9"/>
    <mergeCell ref="Y8:AD8"/>
    <mergeCell ref="M7:R7"/>
    <mergeCell ref="S7:X7"/>
    <mergeCell ref="H9:L9"/>
    <mergeCell ref="Y7:AD7"/>
    <mergeCell ref="AE7:AJ7"/>
    <mergeCell ref="AK7:AP7"/>
    <mergeCell ref="AE8:AJ8"/>
    <mergeCell ref="AK8:AP8"/>
    <mergeCell ref="AK10:AM10"/>
    <mergeCell ref="AE13:AG13"/>
    <mergeCell ref="AK13:AM13"/>
    <mergeCell ref="AK11:AM11"/>
    <mergeCell ref="AE11:AG11"/>
    <mergeCell ref="AE10:AG10"/>
    <mergeCell ref="AE12:AG12"/>
    <mergeCell ref="AK12:AM12"/>
    <mergeCell ref="N19:Q19"/>
    <mergeCell ref="Z19:AC19"/>
    <mergeCell ref="S11:U11"/>
    <mergeCell ref="Y11:AA11"/>
    <mergeCell ref="M13:O13"/>
    <mergeCell ref="S13:U13"/>
    <mergeCell ref="M16:O16"/>
    <mergeCell ref="S16:U16"/>
    <mergeCell ref="Y16:AA16"/>
    <mergeCell ref="S10:U10"/>
    <mergeCell ref="Y10:AA10"/>
    <mergeCell ref="C17:E18"/>
    <mergeCell ref="Y13:AA13"/>
    <mergeCell ref="Y12:AA12"/>
    <mergeCell ref="S12:U12"/>
    <mergeCell ref="G14:I14"/>
    <mergeCell ref="M14:O14"/>
    <mergeCell ref="S14:U14"/>
    <mergeCell ref="G13:I13"/>
    <mergeCell ref="G16:I16"/>
    <mergeCell ref="C19:E19"/>
    <mergeCell ref="AE14:AG14"/>
    <mergeCell ref="AK14:AM14"/>
    <mergeCell ref="Y14:AA14"/>
    <mergeCell ref="AK16:AM16"/>
    <mergeCell ref="C12:E14"/>
    <mergeCell ref="G12:I12"/>
    <mergeCell ref="M12:O12"/>
    <mergeCell ref="C16:E16"/>
    <mergeCell ref="H19:K19"/>
    <mergeCell ref="C25:E27"/>
    <mergeCell ref="G25:I25"/>
    <mergeCell ref="C21:E24"/>
    <mergeCell ref="M21:O21"/>
    <mergeCell ref="N26:R26"/>
    <mergeCell ref="M25:O25"/>
    <mergeCell ref="G23:I23"/>
    <mergeCell ref="G24:I24"/>
    <mergeCell ref="G21:I21"/>
    <mergeCell ref="M24:O24"/>
    <mergeCell ref="H26:L26"/>
    <mergeCell ref="S21:U21"/>
    <mergeCell ref="T19:W19"/>
    <mergeCell ref="AK22:AM22"/>
    <mergeCell ref="G22:I22"/>
    <mergeCell ref="M22:O22"/>
    <mergeCell ref="AL19:AO19"/>
    <mergeCell ref="Y21:AA21"/>
    <mergeCell ref="AE21:AG21"/>
    <mergeCell ref="AK21:AM21"/>
    <mergeCell ref="AF19:AI19"/>
    <mergeCell ref="AK23:AM23"/>
    <mergeCell ref="M23:O23"/>
    <mergeCell ref="AE23:AG23"/>
    <mergeCell ref="S22:U22"/>
    <mergeCell ref="Y22:AA22"/>
    <mergeCell ref="AE22:AG22"/>
    <mergeCell ref="AK24:AM24"/>
    <mergeCell ref="S25:U25"/>
    <mergeCell ref="Y25:AA25"/>
    <mergeCell ref="AE25:AG25"/>
    <mergeCell ref="AE24:AG24"/>
    <mergeCell ref="AK25:AM25"/>
    <mergeCell ref="AE28:AJ28"/>
    <mergeCell ref="S24:U24"/>
    <mergeCell ref="Y24:AA24"/>
    <mergeCell ref="Y23:AA23"/>
    <mergeCell ref="S28:X28"/>
    <mergeCell ref="Y27:AD27"/>
    <mergeCell ref="AE27:AJ27"/>
    <mergeCell ref="T26:X26"/>
    <mergeCell ref="Z26:AD26"/>
    <mergeCell ref="AF26:AJ26"/>
    <mergeCell ref="G27:L27"/>
    <mergeCell ref="M28:R28"/>
    <mergeCell ref="S23:U23"/>
    <mergeCell ref="Y28:AD28"/>
    <mergeCell ref="AK27:AP27"/>
    <mergeCell ref="A18:A28"/>
    <mergeCell ref="A7:A17"/>
    <mergeCell ref="C8:E11"/>
    <mergeCell ref="AK28:AP28"/>
    <mergeCell ref="M27:R27"/>
    <mergeCell ref="S27:X27"/>
    <mergeCell ref="B28:F28"/>
    <mergeCell ref="G28:L28"/>
    <mergeCell ref="AL26:AP26"/>
  </mergeCells>
  <printOptions/>
  <pageMargins left="0.35433070866141736" right="0.31496062992125984" top="0.4330708661417323" bottom="0.31496062992125984" header="0.31496062992125984" footer="0.2755905511811024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BM49"/>
  <sheetViews>
    <sheetView view="pageBreakPreview" zoomScaleNormal="50" zoomScaleSheetLayoutView="100" zoomScalePageLayoutView="0" workbookViewId="0" topLeftCell="AF1">
      <selection activeCell="AS5" sqref="AS5"/>
    </sheetView>
  </sheetViews>
  <sheetFormatPr defaultColWidth="9.00390625" defaultRowHeight="13.5"/>
  <cols>
    <col min="1" max="1" width="5.75390625" style="237" customWidth="1"/>
    <col min="2" max="2" width="1.75390625" style="237" customWidth="1"/>
    <col min="3" max="5" width="3.00390625" style="237" customWidth="1"/>
    <col min="6" max="6" width="1.75390625" style="237" customWidth="1"/>
    <col min="7" max="7" width="6.00390625" style="237" customWidth="1"/>
    <col min="8" max="9" width="1.00390625" style="237" customWidth="1"/>
    <col min="10" max="11" width="7.00390625" style="237" customWidth="1"/>
    <col min="12" max="12" width="3.25390625" style="237" customWidth="1"/>
    <col min="13" max="13" width="6.00390625" style="237" customWidth="1"/>
    <col min="14" max="15" width="0.875" style="237" customWidth="1"/>
    <col min="16" max="17" width="7.00390625" style="237" customWidth="1"/>
    <col min="18" max="18" width="3.375" style="237" customWidth="1"/>
    <col min="19" max="19" width="6.00390625" style="237" customWidth="1"/>
    <col min="20" max="21" width="0.875" style="237" customWidth="1"/>
    <col min="22" max="23" width="7.00390625" style="237" customWidth="1"/>
    <col min="24" max="24" width="3.25390625" style="237" customWidth="1"/>
    <col min="25" max="25" width="6.00390625" style="237" customWidth="1"/>
    <col min="26" max="27" width="1.00390625" style="237" customWidth="1"/>
    <col min="28" max="29" width="7.00390625" style="237" customWidth="1"/>
    <col min="30" max="30" width="3.25390625" style="237" customWidth="1"/>
    <col min="31" max="31" width="6.00390625" style="237" customWidth="1"/>
    <col min="32" max="33" width="1.00390625" style="237" customWidth="1"/>
    <col min="34" max="35" width="7.00390625" style="237" customWidth="1"/>
    <col min="36" max="36" width="3.50390625" style="237" customWidth="1"/>
    <col min="37" max="37" width="4.625" style="237" customWidth="1"/>
    <col min="38" max="39" width="1.12109375" style="237" customWidth="1"/>
    <col min="40" max="41" width="6.125" style="237" customWidth="1"/>
    <col min="42" max="42" width="3.50390625" style="237" customWidth="1"/>
    <col min="43" max="43" width="4.50390625" style="237" customWidth="1"/>
    <col min="44" max="45" width="9.00390625" style="237" customWidth="1"/>
    <col min="46" max="46" width="5.50390625" style="237" customWidth="1"/>
    <col min="47" max="47" width="7.375" style="246" customWidth="1"/>
    <col min="48" max="48" width="11.125" style="237" customWidth="1"/>
    <col min="49" max="49" width="4.625" style="237" customWidth="1"/>
    <col min="50" max="50" width="5.125" style="237" customWidth="1"/>
    <col min="51" max="51" width="8.375" style="237" customWidth="1"/>
    <col min="52" max="52" width="2.875" style="237" customWidth="1"/>
    <col min="53" max="53" width="3.125" style="237" customWidth="1"/>
    <col min="54" max="56" width="2.75390625" style="237" customWidth="1"/>
    <col min="57" max="57" width="5.375" style="246" customWidth="1"/>
    <col min="58" max="58" width="9.00390625" style="237" customWidth="1"/>
    <col min="59" max="59" width="3.125" style="237" customWidth="1"/>
    <col min="60" max="60" width="2.25390625" style="237" customWidth="1"/>
    <col min="61" max="62" width="2.75390625" style="237" customWidth="1"/>
    <col min="63" max="63" width="2.25390625" style="237" customWidth="1"/>
    <col min="64" max="65" width="2.50390625" style="237" customWidth="1"/>
    <col min="66" max="16384" width="9.00390625" style="237" customWidth="1"/>
  </cols>
  <sheetData>
    <row r="1" spans="1:65" ht="34.5" customHeight="1">
      <c r="A1" s="775" t="s">
        <v>622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  <c r="AA1" s="775"/>
      <c r="AB1" s="775"/>
      <c r="AC1" s="775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5"/>
      <c r="AR1" s="235"/>
      <c r="AS1" s="235"/>
      <c r="AT1" s="235"/>
      <c r="AU1" s="236"/>
      <c r="AV1" s="235"/>
      <c r="AW1" s="235"/>
      <c r="AX1" s="235"/>
      <c r="AY1" s="235"/>
      <c r="AZ1" s="235"/>
      <c r="BA1" s="235"/>
      <c r="BB1" s="235"/>
      <c r="BC1" s="235"/>
      <c r="BD1" s="235"/>
      <c r="BE1" s="236"/>
      <c r="BF1" s="235"/>
      <c r="BG1" s="235"/>
      <c r="BH1" s="235"/>
      <c r="BI1" s="235"/>
      <c r="BJ1" s="235"/>
      <c r="BK1" s="235"/>
      <c r="BL1" s="235"/>
      <c r="BM1" s="235"/>
    </row>
    <row r="2" spans="1:65" ht="12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5"/>
      <c r="AR2" s="235"/>
      <c r="AS2" s="239" t="s">
        <v>200</v>
      </c>
      <c r="AT2" s="235"/>
      <c r="AU2" s="236"/>
      <c r="AV2" s="235"/>
      <c r="AW2" s="235"/>
      <c r="AX2" s="235"/>
      <c r="AY2" s="235"/>
      <c r="AZ2" s="235"/>
      <c r="BA2" s="235"/>
      <c r="BB2" s="235"/>
      <c r="BC2" s="235"/>
      <c r="BD2" s="235"/>
      <c r="BE2" s="236"/>
      <c r="BF2" s="235"/>
      <c r="BG2" s="235"/>
      <c r="BH2" s="235"/>
      <c r="BI2" s="235"/>
      <c r="BJ2" s="235"/>
      <c r="BK2" s="235"/>
      <c r="BL2" s="235"/>
      <c r="BM2" s="235"/>
    </row>
    <row r="3" spans="1:65" ht="21.75" customHeight="1" thickBot="1">
      <c r="A3" s="240" t="s">
        <v>201</v>
      </c>
      <c r="B3" s="777">
        <f>IF(AS4="","",VLOOKUP(AS4,$AS$7:$BK$33,2,0))</f>
        <v>2</v>
      </c>
      <c r="C3" s="813"/>
      <c r="D3" s="778"/>
      <c r="E3" s="241" t="s">
        <v>202</v>
      </c>
      <c r="G3" s="242"/>
      <c r="H3" s="242"/>
      <c r="L3" s="815" t="s">
        <v>201</v>
      </c>
      <c r="M3" s="816"/>
      <c r="N3" s="777">
        <f>IF(AS4="","",VLOOKUP(AS4,$AS$7:$BK$62,3,0))</f>
        <v>7</v>
      </c>
      <c r="O3" s="813"/>
      <c r="P3" s="778"/>
      <c r="Q3" s="243" t="s">
        <v>203</v>
      </c>
      <c r="X3" s="244" t="s">
        <v>204</v>
      </c>
      <c r="Z3" s="810"/>
      <c r="AA3" s="811"/>
      <c r="AB3" s="811"/>
      <c r="AC3" s="811"/>
      <c r="AD3" s="811"/>
      <c r="AE3" s="811"/>
      <c r="AF3" s="811"/>
      <c r="AG3" s="811"/>
      <c r="AH3" s="811"/>
      <c r="AI3" s="812"/>
      <c r="AJ3" s="245"/>
      <c r="AK3" s="245"/>
      <c r="AL3" s="245"/>
      <c r="AM3" s="245"/>
      <c r="AN3" s="245"/>
      <c r="AO3" s="245"/>
      <c r="AP3" s="245"/>
      <c r="AQ3" s="235"/>
      <c r="AR3" s="235"/>
      <c r="AS3" s="239" t="s">
        <v>205</v>
      </c>
      <c r="AU3" s="246">
        <f>VLOOKUP(AS4,$AS$8:$BK$33,6,0)</f>
        <v>200</v>
      </c>
      <c r="AV3" s="246"/>
      <c r="AW3" s="246"/>
      <c r="AX3" s="246"/>
      <c r="AY3" s="246"/>
      <c r="AZ3" s="235"/>
      <c r="BA3" s="235"/>
      <c r="BB3" s="235"/>
      <c r="BC3" s="236"/>
      <c r="BD3" s="235"/>
      <c r="BE3" s="235"/>
      <c r="BF3" s="235"/>
      <c r="BG3" s="235"/>
      <c r="BH3" s="235"/>
      <c r="BI3" s="235"/>
      <c r="BJ3" s="235"/>
      <c r="BK3" s="235"/>
      <c r="BL3" s="235"/>
      <c r="BM3" s="235"/>
    </row>
    <row r="4" spans="1:65" ht="15.75" customHeight="1" thickBot="1">
      <c r="A4" s="247"/>
      <c r="B4" s="244"/>
      <c r="C4" s="248"/>
      <c r="D4" s="249"/>
      <c r="E4" s="249"/>
      <c r="F4" s="250"/>
      <c r="G4" s="242"/>
      <c r="H4" s="242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35"/>
      <c r="AR4" s="235"/>
      <c r="AS4" s="252">
        <v>25</v>
      </c>
      <c r="AU4" s="246">
        <f>VLOOKUP(AS4,$AS$8:$BK$33,13,0)</f>
        <v>300</v>
      </c>
      <c r="AV4" s="246"/>
      <c r="AW4" s="246"/>
      <c r="AX4" s="246"/>
      <c r="AY4" s="246"/>
      <c r="AZ4" s="235"/>
      <c r="BA4" s="235"/>
      <c r="BB4" s="235"/>
      <c r="BC4" s="236"/>
      <c r="BD4" s="235"/>
      <c r="BE4" s="235"/>
      <c r="BF4" s="235"/>
      <c r="BG4" s="235"/>
      <c r="BH4" s="235"/>
      <c r="BI4" s="235"/>
      <c r="BJ4" s="235"/>
      <c r="BK4" s="235"/>
      <c r="BL4" s="235"/>
      <c r="BM4" s="235"/>
    </row>
    <row r="5" spans="1:65" ht="27.75" customHeight="1">
      <c r="A5" s="247"/>
      <c r="B5" s="777" t="str">
        <f>IF(AS4="","",VLOOKUP(AS4,$AS$7:$BK$62,4,0))</f>
        <v>少年男子⑩</v>
      </c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778"/>
      <c r="Q5" s="253"/>
      <c r="R5" s="253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35"/>
      <c r="AR5" s="235"/>
      <c r="AS5" s="235"/>
      <c r="AT5" s="235"/>
      <c r="AU5" s="236"/>
      <c r="AV5" s="235"/>
      <c r="AW5" s="235"/>
      <c r="AX5" s="235"/>
      <c r="AY5" s="235"/>
      <c r="AZ5" s="235"/>
      <c r="BA5" s="235"/>
      <c r="BB5" s="235"/>
      <c r="BC5" s="235"/>
      <c r="BD5" s="235"/>
      <c r="BE5" s="236"/>
      <c r="BF5" s="235"/>
      <c r="BG5" s="235"/>
      <c r="BH5" s="235"/>
      <c r="BI5" s="235"/>
      <c r="BJ5" s="235"/>
      <c r="BK5" s="235"/>
      <c r="BL5" s="235"/>
      <c r="BM5" s="235"/>
    </row>
    <row r="6" spans="43:65" ht="16.5" customHeight="1" thickBot="1">
      <c r="AQ6" s="235"/>
      <c r="AR6" s="235"/>
      <c r="AS6" s="235"/>
      <c r="AT6" s="235"/>
      <c r="AU6" s="236"/>
      <c r="AV6" s="235"/>
      <c r="AW6" s="235"/>
      <c r="AX6" s="235"/>
      <c r="AY6" s="235"/>
      <c r="AZ6" s="235"/>
      <c r="BA6" s="235"/>
      <c r="BB6" s="235"/>
      <c r="BC6" s="235"/>
      <c r="BD6" s="235"/>
      <c r="BE6" s="236"/>
      <c r="BF6" s="235"/>
      <c r="BG6" s="235"/>
      <c r="BH6" s="235"/>
      <c r="BI6" s="235"/>
      <c r="BJ6" s="235"/>
      <c r="BK6" s="235"/>
      <c r="BL6" s="235"/>
      <c r="BM6" s="235"/>
    </row>
    <row r="7" spans="1:65" s="259" customFormat="1" ht="19.5" customHeight="1" thickBot="1">
      <c r="A7" s="707" t="s">
        <v>89</v>
      </c>
      <c r="B7" s="770">
        <f>IF(AS4="","",VLOOKUP(AS4,AS7:$BK$76,6,0))</f>
        <v>200</v>
      </c>
      <c r="C7" s="771"/>
      <c r="D7" s="771"/>
      <c r="E7" s="771"/>
      <c r="F7" s="772"/>
      <c r="G7" s="814" t="s">
        <v>206</v>
      </c>
      <c r="H7" s="764"/>
      <c r="I7" s="764"/>
      <c r="J7" s="764"/>
      <c r="K7" s="764"/>
      <c r="L7" s="764"/>
      <c r="M7" s="763" t="s">
        <v>207</v>
      </c>
      <c r="N7" s="764"/>
      <c r="O7" s="764"/>
      <c r="P7" s="764"/>
      <c r="Q7" s="764"/>
      <c r="R7" s="765"/>
      <c r="S7" s="763" t="s">
        <v>208</v>
      </c>
      <c r="T7" s="764"/>
      <c r="U7" s="764"/>
      <c r="V7" s="764"/>
      <c r="W7" s="764"/>
      <c r="X7" s="765"/>
      <c r="Y7" s="763" t="s">
        <v>209</v>
      </c>
      <c r="Z7" s="764"/>
      <c r="AA7" s="764"/>
      <c r="AB7" s="764"/>
      <c r="AC7" s="764"/>
      <c r="AD7" s="765"/>
      <c r="AE7" s="764" t="s">
        <v>210</v>
      </c>
      <c r="AF7" s="764"/>
      <c r="AG7" s="764"/>
      <c r="AH7" s="764"/>
      <c r="AI7" s="764"/>
      <c r="AJ7" s="764"/>
      <c r="AK7" s="763" t="s">
        <v>211</v>
      </c>
      <c r="AL7" s="764"/>
      <c r="AM7" s="764"/>
      <c r="AN7" s="764"/>
      <c r="AO7" s="764"/>
      <c r="AP7" s="766"/>
      <c r="AQ7" s="255"/>
      <c r="AR7" s="256" t="s">
        <v>212</v>
      </c>
      <c r="AS7" s="257" t="s">
        <v>205</v>
      </c>
      <c r="AT7" s="257" t="s">
        <v>213</v>
      </c>
      <c r="AU7" s="257" t="s">
        <v>214</v>
      </c>
      <c r="AV7" s="257"/>
      <c r="AW7" s="257"/>
      <c r="AX7" s="257" t="s">
        <v>89</v>
      </c>
      <c r="AY7" s="257" t="s">
        <v>215</v>
      </c>
      <c r="AZ7" s="258" t="s">
        <v>216</v>
      </c>
      <c r="BA7" s="257" t="s">
        <v>197</v>
      </c>
      <c r="BB7" s="257" t="s">
        <v>217</v>
      </c>
      <c r="BC7" s="257" t="s">
        <v>218</v>
      </c>
      <c r="BD7" s="257" t="s">
        <v>219</v>
      </c>
      <c r="BE7" s="257" t="s">
        <v>90</v>
      </c>
      <c r="BF7" s="257" t="s">
        <v>215</v>
      </c>
      <c r="BG7" s="258" t="s">
        <v>216</v>
      </c>
      <c r="BH7" s="257" t="s">
        <v>197</v>
      </c>
      <c r="BI7" s="257" t="s">
        <v>217</v>
      </c>
      <c r="BJ7" s="257" t="s">
        <v>218</v>
      </c>
      <c r="BK7" s="257" t="s">
        <v>219</v>
      </c>
      <c r="BL7" s="255"/>
      <c r="BM7" s="255"/>
    </row>
    <row r="8" spans="1:65" ht="24.75" customHeight="1" thickTop="1">
      <c r="A8" s="708"/>
      <c r="B8" s="260"/>
      <c r="C8" s="791" t="str">
        <f>VLOOKUP(B7,メンバー!$B$3:$I$33,2,0)</f>
        <v>富山県</v>
      </c>
      <c r="D8" s="792"/>
      <c r="E8" s="793"/>
      <c r="F8" s="261"/>
      <c r="G8" s="817" t="str">
        <f>VLOOKUP(AU3,メンバー!$B$3:$I$34,7,0)</f>
        <v>原田誠丈</v>
      </c>
      <c r="H8" s="818"/>
      <c r="I8" s="818"/>
      <c r="J8" s="818"/>
      <c r="K8" s="818"/>
      <c r="L8" s="818"/>
      <c r="M8" s="806" t="str">
        <f>VLOOKUP(AU3,メンバー!$B$3:$I$34,6,0)</f>
        <v>竹田健悟</v>
      </c>
      <c r="N8" s="807"/>
      <c r="O8" s="807"/>
      <c r="P8" s="807"/>
      <c r="Q8" s="807"/>
      <c r="R8" s="808"/>
      <c r="S8" s="806" t="str">
        <f>VLOOKUP(AU3,メンバー!$B$3:$I$34,5,0)</f>
        <v>向翔一郎</v>
      </c>
      <c r="T8" s="807"/>
      <c r="U8" s="807"/>
      <c r="V8" s="807"/>
      <c r="W8" s="807"/>
      <c r="X8" s="808"/>
      <c r="Y8" s="806" t="str">
        <f>VLOOKUP(AU3,メンバー!$B$3:$I$34,4,0)</f>
        <v>太田雄祐</v>
      </c>
      <c r="Z8" s="807"/>
      <c r="AA8" s="807"/>
      <c r="AB8" s="807"/>
      <c r="AC8" s="807"/>
      <c r="AD8" s="808"/>
      <c r="AE8" s="806" t="str">
        <f>VLOOKUP(AU3,メンバー!$B$3:$I$34,3,0)</f>
        <v>明石将太</v>
      </c>
      <c r="AF8" s="807"/>
      <c r="AG8" s="807"/>
      <c r="AH8" s="807"/>
      <c r="AI8" s="807"/>
      <c r="AJ8" s="808"/>
      <c r="AK8" s="806"/>
      <c r="AL8" s="807"/>
      <c r="AM8" s="807"/>
      <c r="AN8" s="807"/>
      <c r="AO8" s="807"/>
      <c r="AP8" s="809"/>
      <c r="AQ8" s="235"/>
      <c r="AR8" s="235"/>
      <c r="AS8" s="262">
        <v>1</v>
      </c>
      <c r="AT8" s="258">
        <v>1</v>
      </c>
      <c r="AU8" s="257">
        <v>1</v>
      </c>
      <c r="AV8" s="258" t="s">
        <v>112</v>
      </c>
      <c r="AW8" s="258"/>
      <c r="AX8" s="263">
        <v>100</v>
      </c>
      <c r="AY8" s="258" t="str">
        <f>VLOOKUP(AX8,メンバー!$B$2:$I$31,2,0)</f>
        <v>石川県</v>
      </c>
      <c r="AZ8" s="264">
        <v>4</v>
      </c>
      <c r="BA8" s="264">
        <v>5</v>
      </c>
      <c r="BB8" s="264">
        <v>6</v>
      </c>
      <c r="BC8" s="264">
        <v>7</v>
      </c>
      <c r="BD8" s="264">
        <v>8</v>
      </c>
      <c r="BE8" s="265">
        <v>300</v>
      </c>
      <c r="BF8" s="258" t="str">
        <f>VLOOKUP(BE8,メンバー!$B$2:$I$34,2,0)</f>
        <v>長野県</v>
      </c>
      <c r="BG8" s="264">
        <v>4</v>
      </c>
      <c r="BH8" s="264">
        <v>5</v>
      </c>
      <c r="BI8" s="264">
        <v>6</v>
      </c>
      <c r="BJ8" s="264">
        <v>7</v>
      </c>
      <c r="BK8" s="264">
        <v>8</v>
      </c>
      <c r="BL8" s="235"/>
      <c r="BM8" s="235"/>
    </row>
    <row r="9" spans="1:65" s="273" customFormat="1" ht="24.75" customHeight="1">
      <c r="A9" s="708"/>
      <c r="B9" s="266"/>
      <c r="C9" s="794"/>
      <c r="D9" s="795"/>
      <c r="E9" s="796"/>
      <c r="F9" s="267"/>
      <c r="G9" s="268" t="s">
        <v>220</v>
      </c>
      <c r="H9" s="819"/>
      <c r="I9" s="819"/>
      <c r="J9" s="819"/>
      <c r="K9" s="819"/>
      <c r="L9" s="819"/>
      <c r="M9" s="269" t="s">
        <v>220</v>
      </c>
      <c r="N9" s="773"/>
      <c r="O9" s="773"/>
      <c r="P9" s="773"/>
      <c r="Q9" s="773"/>
      <c r="R9" s="774"/>
      <c r="S9" s="269" t="s">
        <v>220</v>
      </c>
      <c r="T9" s="773"/>
      <c r="U9" s="773"/>
      <c r="V9" s="773"/>
      <c r="W9" s="773"/>
      <c r="X9" s="774"/>
      <c r="Y9" s="269" t="s">
        <v>220</v>
      </c>
      <c r="Z9" s="733"/>
      <c r="AA9" s="733"/>
      <c r="AB9" s="733"/>
      <c r="AC9" s="733"/>
      <c r="AD9" s="734"/>
      <c r="AE9" s="271" t="s">
        <v>220</v>
      </c>
      <c r="AF9" s="733"/>
      <c r="AG9" s="733"/>
      <c r="AH9" s="733"/>
      <c r="AI9" s="733"/>
      <c r="AJ9" s="733"/>
      <c r="AK9" s="269" t="s">
        <v>220</v>
      </c>
      <c r="AL9" s="733"/>
      <c r="AM9" s="733"/>
      <c r="AN9" s="733"/>
      <c r="AO9" s="733"/>
      <c r="AP9" s="804"/>
      <c r="AQ9" s="272"/>
      <c r="AR9" s="235"/>
      <c r="AS9" s="262">
        <v>2</v>
      </c>
      <c r="AT9" s="258">
        <v>1</v>
      </c>
      <c r="AU9" s="257">
        <v>2</v>
      </c>
      <c r="AV9" s="258" t="s">
        <v>120</v>
      </c>
      <c r="AW9" s="258"/>
      <c r="AX9" s="263">
        <v>400</v>
      </c>
      <c r="AY9" s="258" t="str">
        <f>VLOOKUP(AX9,メンバー!$B$2:$I$31,2,0)</f>
        <v>福井県</v>
      </c>
      <c r="AZ9" s="264">
        <v>4</v>
      </c>
      <c r="BA9" s="264">
        <v>5</v>
      </c>
      <c r="BB9" s="264">
        <v>6</v>
      </c>
      <c r="BC9" s="264">
        <v>7</v>
      </c>
      <c r="BD9" s="264">
        <v>8</v>
      </c>
      <c r="BE9" s="265">
        <v>300</v>
      </c>
      <c r="BF9" s="258" t="str">
        <f>VLOOKUP(BE9,メンバー!$B$2:$I$34,2,0)</f>
        <v>長野県</v>
      </c>
      <c r="BG9" s="264">
        <v>4</v>
      </c>
      <c r="BH9" s="264">
        <v>5</v>
      </c>
      <c r="BI9" s="264">
        <v>6</v>
      </c>
      <c r="BJ9" s="264">
        <v>7</v>
      </c>
      <c r="BK9" s="264">
        <v>8</v>
      </c>
      <c r="BL9" s="272"/>
      <c r="BM9" s="272"/>
    </row>
    <row r="10" spans="1:65" ht="21.75" customHeight="1">
      <c r="A10" s="708"/>
      <c r="B10" s="260"/>
      <c r="C10" s="794"/>
      <c r="D10" s="795"/>
      <c r="E10" s="796"/>
      <c r="F10" s="261"/>
      <c r="G10" s="740" t="s">
        <v>221</v>
      </c>
      <c r="H10" s="773"/>
      <c r="I10" s="773"/>
      <c r="J10" s="227"/>
      <c r="K10" s="464"/>
      <c r="L10" s="464"/>
      <c r="M10" s="730" t="s">
        <v>221</v>
      </c>
      <c r="N10" s="773"/>
      <c r="O10" s="773"/>
      <c r="P10" s="227"/>
      <c r="Q10" s="464"/>
      <c r="R10" s="465"/>
      <c r="S10" s="730" t="s">
        <v>221</v>
      </c>
      <c r="T10" s="773"/>
      <c r="U10" s="773"/>
      <c r="V10" s="227"/>
      <c r="W10" s="464"/>
      <c r="X10" s="465"/>
      <c r="Y10" s="730" t="s">
        <v>221</v>
      </c>
      <c r="Z10" s="773"/>
      <c r="AA10" s="773"/>
      <c r="AB10" s="227"/>
      <c r="AC10" s="464"/>
      <c r="AD10" s="465"/>
      <c r="AE10" s="731" t="s">
        <v>221</v>
      </c>
      <c r="AF10" s="773"/>
      <c r="AG10" s="773"/>
      <c r="AH10" s="227"/>
      <c r="AI10" s="464"/>
      <c r="AJ10" s="464"/>
      <c r="AK10" s="730" t="s">
        <v>221</v>
      </c>
      <c r="AL10" s="773"/>
      <c r="AM10" s="773"/>
      <c r="AN10" s="227"/>
      <c r="AO10" s="274"/>
      <c r="AP10" s="276"/>
      <c r="AQ10" s="235"/>
      <c r="AR10" s="235"/>
      <c r="AS10" s="262">
        <v>3</v>
      </c>
      <c r="AT10" s="258">
        <v>1</v>
      </c>
      <c r="AU10" s="257">
        <v>4</v>
      </c>
      <c r="AV10" s="258" t="s">
        <v>125</v>
      </c>
      <c r="AW10" s="258"/>
      <c r="AX10" s="263">
        <v>400</v>
      </c>
      <c r="AY10" s="258" t="str">
        <f>VLOOKUP(AX10,メンバー!$B$2:$I$31,2,0)</f>
        <v>福井県</v>
      </c>
      <c r="AZ10" s="264">
        <v>4</v>
      </c>
      <c r="BA10" s="264">
        <v>5</v>
      </c>
      <c r="BB10" s="264">
        <v>6</v>
      </c>
      <c r="BC10" s="264">
        <v>7</v>
      </c>
      <c r="BD10" s="264">
        <v>8</v>
      </c>
      <c r="BE10" s="265">
        <v>200</v>
      </c>
      <c r="BF10" s="258" t="str">
        <f>VLOOKUP(BE10,メンバー!$B$2:$I$34,2,0)</f>
        <v>富山県</v>
      </c>
      <c r="BG10" s="264">
        <v>4</v>
      </c>
      <c r="BH10" s="264">
        <v>5</v>
      </c>
      <c r="BI10" s="264">
        <v>6</v>
      </c>
      <c r="BJ10" s="264">
        <v>7</v>
      </c>
      <c r="BK10" s="264">
        <v>8</v>
      </c>
      <c r="BL10" s="235"/>
      <c r="BM10" s="235"/>
    </row>
    <row r="11" spans="1:65" ht="21.75" customHeight="1" thickBot="1">
      <c r="A11" s="708"/>
      <c r="B11" s="260"/>
      <c r="C11" s="794"/>
      <c r="D11" s="795"/>
      <c r="E11" s="796"/>
      <c r="F11" s="261"/>
      <c r="G11" s="740" t="s">
        <v>222</v>
      </c>
      <c r="H11" s="773"/>
      <c r="I11" s="773"/>
      <c r="J11" s="227"/>
      <c r="K11" s="464"/>
      <c r="L11" s="464"/>
      <c r="M11" s="730" t="s">
        <v>222</v>
      </c>
      <c r="N11" s="773"/>
      <c r="O11" s="773"/>
      <c r="P11" s="227"/>
      <c r="Q11" s="464"/>
      <c r="R11" s="465"/>
      <c r="S11" s="730" t="s">
        <v>222</v>
      </c>
      <c r="T11" s="773"/>
      <c r="U11" s="773"/>
      <c r="V11" s="227"/>
      <c r="W11" s="464"/>
      <c r="X11" s="465"/>
      <c r="Y11" s="730" t="s">
        <v>222</v>
      </c>
      <c r="Z11" s="773"/>
      <c r="AA11" s="773"/>
      <c r="AB11" s="283"/>
      <c r="AC11" s="464"/>
      <c r="AD11" s="465"/>
      <c r="AE11" s="731" t="s">
        <v>222</v>
      </c>
      <c r="AF11" s="773"/>
      <c r="AG11" s="773"/>
      <c r="AH11" s="227"/>
      <c r="AI11" s="464"/>
      <c r="AJ11" s="464"/>
      <c r="AK11" s="730" t="s">
        <v>222</v>
      </c>
      <c r="AL11" s="773"/>
      <c r="AM11" s="773"/>
      <c r="AN11" s="227"/>
      <c r="AO11" s="274"/>
      <c r="AP11" s="276"/>
      <c r="AQ11" s="235"/>
      <c r="AR11" s="235"/>
      <c r="AS11" s="262">
        <v>4</v>
      </c>
      <c r="AT11" s="258">
        <v>1</v>
      </c>
      <c r="AU11" s="257">
        <v>6</v>
      </c>
      <c r="AV11" s="258" t="s">
        <v>128</v>
      </c>
      <c r="AW11" s="258"/>
      <c r="AX11" s="263">
        <v>400</v>
      </c>
      <c r="AY11" s="258" t="str">
        <f>VLOOKUP(AX11,メンバー!$B$2:$I$31,2,0)</f>
        <v>福井県</v>
      </c>
      <c r="AZ11" s="264">
        <v>4</v>
      </c>
      <c r="BA11" s="264">
        <v>5</v>
      </c>
      <c r="BB11" s="264">
        <v>6</v>
      </c>
      <c r="BC11" s="264">
        <v>7</v>
      </c>
      <c r="BD11" s="264">
        <v>8</v>
      </c>
      <c r="BE11" s="265">
        <v>500</v>
      </c>
      <c r="BF11" s="258" t="str">
        <f>VLOOKUP(BE11,メンバー!$B$2:$I$34,2,0)</f>
        <v>新潟県</v>
      </c>
      <c r="BG11" s="264">
        <v>4</v>
      </c>
      <c r="BH11" s="264">
        <v>5</v>
      </c>
      <c r="BI11" s="264">
        <v>6</v>
      </c>
      <c r="BJ11" s="264">
        <v>7</v>
      </c>
      <c r="BK11" s="264">
        <v>8</v>
      </c>
      <c r="BL11" s="235"/>
      <c r="BM11" s="235"/>
    </row>
    <row r="12" spans="1:65" ht="21.75" customHeight="1" thickTop="1">
      <c r="A12" s="708"/>
      <c r="B12" s="260"/>
      <c r="C12" s="742" t="str">
        <f>VLOOKUP(B7,メンバー!$B$3:$I$32,8,0)</f>
        <v>少年男子</v>
      </c>
      <c r="D12" s="743"/>
      <c r="E12" s="744"/>
      <c r="F12" s="261"/>
      <c r="G12" s="760" t="s">
        <v>372</v>
      </c>
      <c r="H12" s="737"/>
      <c r="I12" s="738"/>
      <c r="J12" s="278"/>
      <c r="K12" s="279"/>
      <c r="L12" s="280"/>
      <c r="M12" s="736" t="s">
        <v>372</v>
      </c>
      <c r="N12" s="737"/>
      <c r="O12" s="738"/>
      <c r="P12" s="281"/>
      <c r="Q12" s="279"/>
      <c r="R12" s="280"/>
      <c r="S12" s="736" t="s">
        <v>372</v>
      </c>
      <c r="T12" s="737"/>
      <c r="U12" s="738"/>
      <c r="V12" s="278"/>
      <c r="W12" s="279"/>
      <c r="X12" s="280"/>
      <c r="Y12" s="736" t="s">
        <v>372</v>
      </c>
      <c r="Z12" s="737"/>
      <c r="AA12" s="738"/>
      <c r="AB12" s="322"/>
      <c r="AC12" s="279"/>
      <c r="AD12" s="280"/>
      <c r="AE12" s="736" t="s">
        <v>372</v>
      </c>
      <c r="AF12" s="737"/>
      <c r="AG12" s="738"/>
      <c r="AH12" s="322"/>
      <c r="AI12" s="279"/>
      <c r="AJ12" s="280"/>
      <c r="AK12" s="736" t="s">
        <v>372</v>
      </c>
      <c r="AL12" s="737"/>
      <c r="AM12" s="738"/>
      <c r="AN12" s="278"/>
      <c r="AO12" s="279"/>
      <c r="AP12" s="282"/>
      <c r="AQ12" s="235"/>
      <c r="AR12" s="235"/>
      <c r="AS12" s="262">
        <v>5</v>
      </c>
      <c r="AT12" s="258">
        <v>1</v>
      </c>
      <c r="AU12" s="257">
        <v>7</v>
      </c>
      <c r="AV12" s="258" t="s">
        <v>131</v>
      </c>
      <c r="AW12" s="258"/>
      <c r="AX12" s="263">
        <v>400</v>
      </c>
      <c r="AY12" s="258" t="str">
        <f>VLOOKUP(AX12,メンバー!$B$2:$I$31,2,0)</f>
        <v>福井県</v>
      </c>
      <c r="AZ12" s="264">
        <v>4</v>
      </c>
      <c r="BA12" s="264">
        <v>5</v>
      </c>
      <c r="BB12" s="264">
        <v>6</v>
      </c>
      <c r="BC12" s="264">
        <v>7</v>
      </c>
      <c r="BD12" s="264">
        <v>8</v>
      </c>
      <c r="BE12" s="265">
        <v>100</v>
      </c>
      <c r="BF12" s="258" t="str">
        <f>VLOOKUP(BE12,メンバー!$B$2:$I$34,2,0)</f>
        <v>石川県</v>
      </c>
      <c r="BG12" s="264">
        <v>4</v>
      </c>
      <c r="BH12" s="264">
        <v>5</v>
      </c>
      <c r="BI12" s="264">
        <v>6</v>
      </c>
      <c r="BJ12" s="264">
        <v>7</v>
      </c>
      <c r="BK12" s="264">
        <v>8</v>
      </c>
      <c r="BL12" s="235"/>
      <c r="BM12" s="235"/>
    </row>
    <row r="13" spans="1:65" ht="21.75" customHeight="1">
      <c r="A13" s="708"/>
      <c r="B13" s="260"/>
      <c r="C13" s="742"/>
      <c r="D13" s="743"/>
      <c r="E13" s="744"/>
      <c r="F13" s="261"/>
      <c r="G13" s="740" t="s">
        <v>371</v>
      </c>
      <c r="H13" s="731"/>
      <c r="I13" s="732"/>
      <c r="J13" s="227"/>
      <c r="K13" s="274"/>
      <c r="L13" s="275"/>
      <c r="M13" s="730" t="s">
        <v>371</v>
      </c>
      <c r="N13" s="731"/>
      <c r="O13" s="732"/>
      <c r="P13" s="270"/>
      <c r="Q13" s="274"/>
      <c r="R13" s="275"/>
      <c r="S13" s="730" t="s">
        <v>371</v>
      </c>
      <c r="T13" s="731"/>
      <c r="U13" s="732"/>
      <c r="V13" s="227"/>
      <c r="W13" s="274"/>
      <c r="X13" s="275"/>
      <c r="Y13" s="730" t="s">
        <v>371</v>
      </c>
      <c r="Z13" s="731"/>
      <c r="AA13" s="732"/>
      <c r="AB13" s="318"/>
      <c r="AC13" s="274"/>
      <c r="AD13" s="275"/>
      <c r="AE13" s="730" t="s">
        <v>371</v>
      </c>
      <c r="AF13" s="731"/>
      <c r="AG13" s="732"/>
      <c r="AH13" s="318"/>
      <c r="AI13" s="274"/>
      <c r="AJ13" s="275"/>
      <c r="AK13" s="730" t="s">
        <v>371</v>
      </c>
      <c r="AL13" s="731"/>
      <c r="AM13" s="732"/>
      <c r="AN13" s="227"/>
      <c r="AO13" s="274"/>
      <c r="AP13" s="276"/>
      <c r="AQ13" s="235"/>
      <c r="AR13" s="235"/>
      <c r="AS13" s="262"/>
      <c r="AT13" s="258"/>
      <c r="AU13" s="257"/>
      <c r="AV13" s="258"/>
      <c r="AW13" s="258"/>
      <c r="AX13" s="277"/>
      <c r="AY13" s="258"/>
      <c r="AZ13" s="264"/>
      <c r="BA13" s="264"/>
      <c r="BB13" s="264"/>
      <c r="BC13" s="264"/>
      <c r="BD13" s="264"/>
      <c r="BE13" s="265"/>
      <c r="BF13" s="258"/>
      <c r="BG13" s="264"/>
      <c r="BH13" s="264"/>
      <c r="BI13" s="264"/>
      <c r="BJ13" s="264"/>
      <c r="BK13" s="264"/>
      <c r="BL13" s="235"/>
      <c r="BM13" s="235"/>
    </row>
    <row r="14" spans="1:65" ht="21.75" customHeight="1" thickBot="1">
      <c r="A14" s="708"/>
      <c r="B14" s="260"/>
      <c r="C14" s="745"/>
      <c r="D14" s="746"/>
      <c r="E14" s="747"/>
      <c r="F14" s="261"/>
      <c r="G14" s="727" t="s">
        <v>370</v>
      </c>
      <c r="H14" s="728"/>
      <c r="I14" s="729"/>
      <c r="J14" s="283"/>
      <c r="K14" s="284"/>
      <c r="L14" s="285"/>
      <c r="M14" s="727" t="s">
        <v>370</v>
      </c>
      <c r="N14" s="728"/>
      <c r="O14" s="729"/>
      <c r="P14" s="286"/>
      <c r="Q14" s="284"/>
      <c r="R14" s="285"/>
      <c r="S14" s="727" t="s">
        <v>370</v>
      </c>
      <c r="T14" s="728"/>
      <c r="U14" s="729"/>
      <c r="V14" s="283"/>
      <c r="W14" s="284"/>
      <c r="X14" s="285"/>
      <c r="Y14" s="727" t="s">
        <v>370</v>
      </c>
      <c r="Z14" s="728"/>
      <c r="AA14" s="729"/>
      <c r="AB14" s="320"/>
      <c r="AC14" s="284"/>
      <c r="AD14" s="285"/>
      <c r="AE14" s="727" t="s">
        <v>370</v>
      </c>
      <c r="AF14" s="728"/>
      <c r="AG14" s="729"/>
      <c r="AH14" s="320"/>
      <c r="AI14" s="284"/>
      <c r="AJ14" s="285"/>
      <c r="AK14" s="727" t="s">
        <v>370</v>
      </c>
      <c r="AL14" s="728"/>
      <c r="AM14" s="729"/>
      <c r="AN14" s="283"/>
      <c r="AO14" s="284"/>
      <c r="AP14" s="287"/>
      <c r="AQ14" s="235"/>
      <c r="AR14" s="235"/>
      <c r="AS14" s="262"/>
      <c r="AT14" s="258"/>
      <c r="AU14" s="257"/>
      <c r="AV14" s="258"/>
      <c r="AW14" s="258"/>
      <c r="AX14" s="277"/>
      <c r="AY14" s="258"/>
      <c r="AZ14" s="264"/>
      <c r="BA14" s="264"/>
      <c r="BB14" s="264"/>
      <c r="BC14" s="264"/>
      <c r="BD14" s="264"/>
      <c r="BE14" s="265"/>
      <c r="BF14" s="258"/>
      <c r="BG14" s="264"/>
      <c r="BH14" s="264"/>
      <c r="BI14" s="264"/>
      <c r="BJ14" s="264"/>
      <c r="BK14" s="264"/>
      <c r="BL14" s="235"/>
      <c r="BM14" s="235"/>
    </row>
    <row r="15" spans="1:65" ht="21.75" customHeight="1" thickBot="1" thickTop="1">
      <c r="A15" s="708"/>
      <c r="B15" s="260"/>
      <c r="C15" s="288"/>
      <c r="D15" s="288"/>
      <c r="E15" s="288"/>
      <c r="F15" s="261"/>
      <c r="G15" s="260"/>
      <c r="H15" s="288"/>
      <c r="I15" s="288"/>
      <c r="J15" s="288"/>
      <c r="K15" s="288"/>
      <c r="L15" s="288"/>
      <c r="M15" s="289"/>
      <c r="N15" s="288"/>
      <c r="O15" s="288"/>
      <c r="P15" s="288"/>
      <c r="Q15" s="288"/>
      <c r="R15" s="290"/>
      <c r="S15" s="289"/>
      <c r="T15" s="288"/>
      <c r="U15" s="288"/>
      <c r="V15" s="288"/>
      <c r="W15" s="288"/>
      <c r="X15" s="290"/>
      <c r="Y15" s="291"/>
      <c r="Z15" s="292"/>
      <c r="AA15" s="292"/>
      <c r="AB15" s="292"/>
      <c r="AC15" s="292"/>
      <c r="AD15" s="293"/>
      <c r="AE15" s="292"/>
      <c r="AF15" s="288"/>
      <c r="AG15" s="288"/>
      <c r="AH15" s="288"/>
      <c r="AI15" s="288"/>
      <c r="AJ15" s="288"/>
      <c r="AK15" s="291"/>
      <c r="AL15" s="288"/>
      <c r="AM15" s="288"/>
      <c r="AN15" s="288"/>
      <c r="AO15" s="288"/>
      <c r="AP15" s="261"/>
      <c r="AQ15" s="235"/>
      <c r="AR15" s="235"/>
      <c r="AS15" s="262"/>
      <c r="AT15" s="258"/>
      <c r="AU15" s="257"/>
      <c r="AV15" s="258"/>
      <c r="AW15" s="258"/>
      <c r="AX15" s="277"/>
      <c r="AY15" s="258"/>
      <c r="AZ15" s="264"/>
      <c r="BA15" s="264"/>
      <c r="BB15" s="264"/>
      <c r="BC15" s="264"/>
      <c r="BD15" s="264"/>
      <c r="BE15" s="265"/>
      <c r="BF15" s="258"/>
      <c r="BG15" s="264"/>
      <c r="BH15" s="264"/>
      <c r="BI15" s="264"/>
      <c r="BJ15" s="264"/>
      <c r="BK15" s="264"/>
      <c r="BL15" s="235"/>
      <c r="BM15" s="235"/>
    </row>
    <row r="16" spans="1:65" ht="40.5" customHeight="1" thickBot="1">
      <c r="A16" s="708"/>
      <c r="B16" s="260"/>
      <c r="C16" s="788"/>
      <c r="D16" s="789"/>
      <c r="E16" s="790"/>
      <c r="F16" s="261"/>
      <c r="G16" s="748" t="s">
        <v>621</v>
      </c>
      <c r="H16" s="749"/>
      <c r="I16" s="749"/>
      <c r="J16" s="472"/>
      <c r="K16" s="472"/>
      <c r="L16" s="288"/>
      <c r="M16" s="753" t="s">
        <v>644</v>
      </c>
      <c r="N16" s="749"/>
      <c r="O16" s="749"/>
      <c r="P16" s="472"/>
      <c r="Q16" s="472"/>
      <c r="R16" s="290"/>
      <c r="S16" s="753" t="s">
        <v>644</v>
      </c>
      <c r="T16" s="749"/>
      <c r="U16" s="749"/>
      <c r="V16" s="472"/>
      <c r="W16" s="472"/>
      <c r="X16" s="290"/>
      <c r="Y16" s="753" t="s">
        <v>644</v>
      </c>
      <c r="Z16" s="749"/>
      <c r="AA16" s="749"/>
      <c r="AB16" s="472"/>
      <c r="AC16" s="472"/>
      <c r="AD16" s="290"/>
      <c r="AE16" s="753" t="s">
        <v>644</v>
      </c>
      <c r="AF16" s="749"/>
      <c r="AG16" s="749"/>
      <c r="AH16" s="472"/>
      <c r="AI16" s="472"/>
      <c r="AJ16" s="288"/>
      <c r="AK16" s="753" t="s">
        <v>644</v>
      </c>
      <c r="AL16" s="749"/>
      <c r="AM16" s="749"/>
      <c r="AN16" s="472"/>
      <c r="AO16" s="472"/>
      <c r="AP16" s="261"/>
      <c r="AQ16" s="235"/>
      <c r="AR16" s="235"/>
      <c r="AS16" s="262"/>
      <c r="AT16" s="258"/>
      <c r="AU16" s="257"/>
      <c r="AV16" s="294"/>
      <c r="AW16" s="258"/>
      <c r="AX16" s="277"/>
      <c r="AY16" s="258"/>
      <c r="AZ16" s="264"/>
      <c r="BA16" s="264"/>
      <c r="BB16" s="264"/>
      <c r="BC16" s="264"/>
      <c r="BD16" s="264"/>
      <c r="BE16" s="265"/>
      <c r="BF16" s="258"/>
      <c r="BG16" s="264"/>
      <c r="BH16" s="264"/>
      <c r="BI16" s="264"/>
      <c r="BJ16" s="264"/>
      <c r="BK16" s="264"/>
      <c r="BL16" s="235"/>
      <c r="BM16" s="235"/>
    </row>
    <row r="17" spans="1:65" ht="45.75" customHeight="1" thickBot="1">
      <c r="A17" s="709"/>
      <c r="B17" s="801" t="s">
        <v>87</v>
      </c>
      <c r="C17" s="802"/>
      <c r="D17" s="802"/>
      <c r="E17" s="802"/>
      <c r="F17" s="803"/>
      <c r="G17" s="260"/>
      <c r="H17" s="288"/>
      <c r="I17" s="288"/>
      <c r="J17" s="288"/>
      <c r="K17" s="295"/>
      <c r="L17" s="288"/>
      <c r="M17" s="289"/>
      <c r="N17" s="288"/>
      <c r="O17" s="288"/>
      <c r="P17" s="288"/>
      <c r="Q17" s="295"/>
      <c r="R17" s="290"/>
      <c r="S17" s="289"/>
      <c r="T17" s="288"/>
      <c r="U17" s="288"/>
      <c r="V17" s="288"/>
      <c r="W17" s="295"/>
      <c r="X17" s="290"/>
      <c r="Y17" s="289"/>
      <c r="Z17" s="288"/>
      <c r="AA17" s="288"/>
      <c r="AB17" s="288"/>
      <c r="AC17" s="295"/>
      <c r="AD17" s="290"/>
      <c r="AE17" s="288"/>
      <c r="AF17" s="288"/>
      <c r="AG17" s="288"/>
      <c r="AH17" s="288"/>
      <c r="AI17" s="295"/>
      <c r="AJ17" s="288"/>
      <c r="AK17" s="289"/>
      <c r="AL17" s="288"/>
      <c r="AM17" s="288"/>
      <c r="AN17" s="288"/>
      <c r="AO17" s="295"/>
      <c r="AP17" s="261"/>
      <c r="AQ17" s="235"/>
      <c r="AR17" s="235"/>
      <c r="AS17" s="262"/>
      <c r="AT17" s="258"/>
      <c r="AU17" s="257"/>
      <c r="AV17" s="294"/>
      <c r="AW17" s="258"/>
      <c r="AX17" s="277"/>
      <c r="AY17" s="258"/>
      <c r="AZ17" s="264"/>
      <c r="BA17" s="264"/>
      <c r="BB17" s="264"/>
      <c r="BC17" s="264"/>
      <c r="BD17" s="264"/>
      <c r="BE17" s="265"/>
      <c r="BF17" s="258"/>
      <c r="BG17" s="264"/>
      <c r="BH17" s="264"/>
      <c r="BI17" s="264"/>
      <c r="BJ17" s="264"/>
      <c r="BK17" s="264"/>
      <c r="BL17" s="235"/>
      <c r="BM17" s="235"/>
    </row>
    <row r="18" spans="1:65" ht="15.75" customHeight="1" thickBot="1">
      <c r="A18" s="704" t="s">
        <v>90</v>
      </c>
      <c r="B18" s="801"/>
      <c r="C18" s="802"/>
      <c r="D18" s="802"/>
      <c r="E18" s="802"/>
      <c r="F18" s="803"/>
      <c r="G18" s="260"/>
      <c r="H18" s="288"/>
      <c r="I18" s="288"/>
      <c r="J18" s="288"/>
      <c r="K18" s="295"/>
      <c r="L18" s="288"/>
      <c r="M18" s="289"/>
      <c r="N18" s="288"/>
      <c r="O18" s="288"/>
      <c r="P18" s="288"/>
      <c r="Q18" s="295"/>
      <c r="R18" s="290"/>
      <c r="S18" s="289"/>
      <c r="T18" s="288"/>
      <c r="U18" s="288"/>
      <c r="V18" s="288"/>
      <c r="W18" s="295"/>
      <c r="X18" s="290"/>
      <c r="Y18" s="289"/>
      <c r="Z18" s="288"/>
      <c r="AA18" s="288"/>
      <c r="AB18" s="288"/>
      <c r="AC18" s="295"/>
      <c r="AD18" s="290"/>
      <c r="AE18" s="288"/>
      <c r="AF18" s="288"/>
      <c r="AG18" s="288"/>
      <c r="AH18" s="288"/>
      <c r="AI18" s="295"/>
      <c r="AJ18" s="288"/>
      <c r="AK18" s="289"/>
      <c r="AL18" s="288"/>
      <c r="AM18" s="288"/>
      <c r="AN18" s="288"/>
      <c r="AO18" s="295"/>
      <c r="AP18" s="261"/>
      <c r="AQ18" s="235"/>
      <c r="AR18" s="235"/>
      <c r="AS18" s="262"/>
      <c r="AT18" s="258"/>
      <c r="AU18" s="257"/>
      <c r="AV18" s="258"/>
      <c r="AW18" s="258"/>
      <c r="AX18" s="277"/>
      <c r="AY18" s="258"/>
      <c r="AZ18" s="264"/>
      <c r="BA18" s="264"/>
      <c r="BB18" s="264"/>
      <c r="BC18" s="264"/>
      <c r="BD18" s="264"/>
      <c r="BE18" s="265"/>
      <c r="BF18" s="258"/>
      <c r="BG18" s="264"/>
      <c r="BH18" s="264"/>
      <c r="BI18" s="264"/>
      <c r="BJ18" s="264"/>
      <c r="BK18" s="264"/>
      <c r="BL18" s="235"/>
      <c r="BM18" s="235"/>
    </row>
    <row r="19" spans="1:65" ht="40.5" customHeight="1" thickBot="1">
      <c r="A19" s="705"/>
      <c r="B19" s="260"/>
      <c r="C19" s="788"/>
      <c r="D19" s="789"/>
      <c r="E19" s="790"/>
      <c r="F19" s="261"/>
      <c r="G19" s="260"/>
      <c r="H19" s="473"/>
      <c r="I19" s="473"/>
      <c r="J19" s="473"/>
      <c r="K19" s="473"/>
      <c r="L19" s="288"/>
      <c r="M19" s="289"/>
      <c r="N19" s="473"/>
      <c r="O19" s="473"/>
      <c r="P19" s="473"/>
      <c r="Q19" s="473"/>
      <c r="R19" s="290"/>
      <c r="S19" s="289"/>
      <c r="T19" s="473"/>
      <c r="U19" s="473"/>
      <c r="V19" s="473"/>
      <c r="W19" s="473"/>
      <c r="X19" s="290"/>
      <c r="Y19" s="289"/>
      <c r="Z19" s="473"/>
      <c r="AA19" s="473"/>
      <c r="AB19" s="473"/>
      <c r="AC19" s="473"/>
      <c r="AD19" s="290"/>
      <c r="AE19" s="288"/>
      <c r="AF19" s="473"/>
      <c r="AG19" s="473"/>
      <c r="AH19" s="473"/>
      <c r="AI19" s="473"/>
      <c r="AJ19" s="288"/>
      <c r="AK19" s="289"/>
      <c r="AL19" s="739"/>
      <c r="AM19" s="739"/>
      <c r="AN19" s="739"/>
      <c r="AO19" s="739"/>
      <c r="AP19" s="261"/>
      <c r="AQ19" s="235"/>
      <c r="AR19" s="256" t="s">
        <v>223</v>
      </c>
      <c r="AS19" s="257" t="s">
        <v>205</v>
      </c>
      <c r="AT19" s="257" t="s">
        <v>213</v>
      </c>
      <c r="AU19" s="257" t="s">
        <v>224</v>
      </c>
      <c r="AV19" s="257"/>
      <c r="AW19" s="257"/>
      <c r="AX19" s="257" t="s">
        <v>89</v>
      </c>
      <c r="AY19" s="257" t="s">
        <v>215</v>
      </c>
      <c r="AZ19" s="258" t="s">
        <v>216</v>
      </c>
      <c r="BA19" s="257" t="s">
        <v>197</v>
      </c>
      <c r="BB19" s="257" t="s">
        <v>217</v>
      </c>
      <c r="BC19" s="257" t="s">
        <v>218</v>
      </c>
      <c r="BD19" s="257" t="s">
        <v>219</v>
      </c>
      <c r="BE19" s="257" t="s">
        <v>90</v>
      </c>
      <c r="BF19" s="257" t="s">
        <v>215</v>
      </c>
      <c r="BG19" s="258" t="s">
        <v>216</v>
      </c>
      <c r="BH19" s="257" t="s">
        <v>197</v>
      </c>
      <c r="BI19" s="257" t="s">
        <v>217</v>
      </c>
      <c r="BJ19" s="257" t="s">
        <v>218</v>
      </c>
      <c r="BK19" s="257" t="s">
        <v>219</v>
      </c>
      <c r="BL19" s="235"/>
      <c r="BM19" s="235"/>
    </row>
    <row r="20" spans="1:65" ht="45.75" customHeight="1" thickBot="1">
      <c r="A20" s="705"/>
      <c r="B20" s="260"/>
      <c r="C20" s="288"/>
      <c r="D20" s="288"/>
      <c r="E20" s="288"/>
      <c r="F20" s="261"/>
      <c r="G20" s="297"/>
      <c r="H20" s="298"/>
      <c r="I20" s="298"/>
      <c r="J20" s="288"/>
      <c r="K20" s="288"/>
      <c r="L20" s="288"/>
      <c r="M20" s="299"/>
      <c r="N20" s="298"/>
      <c r="O20" s="298"/>
      <c r="P20" s="288"/>
      <c r="Q20" s="288"/>
      <c r="R20" s="290"/>
      <c r="S20" s="299"/>
      <c r="T20" s="298"/>
      <c r="U20" s="298"/>
      <c r="V20" s="288"/>
      <c r="W20" s="288"/>
      <c r="X20" s="290"/>
      <c r="Y20" s="299"/>
      <c r="Z20" s="298"/>
      <c r="AA20" s="298"/>
      <c r="AB20" s="298"/>
      <c r="AC20" s="298"/>
      <c r="AD20" s="300"/>
      <c r="AE20" s="298"/>
      <c r="AF20" s="288"/>
      <c r="AG20" s="288"/>
      <c r="AH20" s="288"/>
      <c r="AI20" s="288"/>
      <c r="AJ20" s="288"/>
      <c r="AK20" s="299"/>
      <c r="AL20" s="288"/>
      <c r="AM20" s="288"/>
      <c r="AN20" s="288"/>
      <c r="AO20" s="288"/>
      <c r="AP20" s="261"/>
      <c r="AQ20" s="235"/>
      <c r="AR20" s="296"/>
      <c r="AS20" s="262">
        <v>21</v>
      </c>
      <c r="AT20" s="258">
        <v>2</v>
      </c>
      <c r="AU20" s="257">
        <v>1</v>
      </c>
      <c r="AV20" s="258" t="s">
        <v>113</v>
      </c>
      <c r="AW20" s="258"/>
      <c r="AX20" s="263">
        <v>500</v>
      </c>
      <c r="AY20" s="258" t="str">
        <f>VLOOKUP(AX20,メンバー!$B$2:$I$31,2,0)</f>
        <v>新潟県</v>
      </c>
      <c r="AZ20" s="264">
        <v>4</v>
      </c>
      <c r="BA20" s="264">
        <v>5</v>
      </c>
      <c r="BB20" s="264">
        <v>6</v>
      </c>
      <c r="BC20" s="264">
        <v>7</v>
      </c>
      <c r="BD20" s="264">
        <v>8</v>
      </c>
      <c r="BE20" s="265">
        <v>200</v>
      </c>
      <c r="BF20" s="258" t="str">
        <f>VLOOKUP(BE20,メンバー!$B$2:$I$34,2,0)</f>
        <v>富山県</v>
      </c>
      <c r="BG20" s="264">
        <v>4</v>
      </c>
      <c r="BH20" s="264">
        <v>5</v>
      </c>
      <c r="BI20" s="264">
        <v>6</v>
      </c>
      <c r="BJ20" s="264">
        <v>7</v>
      </c>
      <c r="BK20" s="264">
        <v>8</v>
      </c>
      <c r="BL20" s="235"/>
      <c r="BM20" s="235"/>
    </row>
    <row r="21" spans="1:65" ht="18.75" customHeight="1" thickTop="1">
      <c r="A21" s="705"/>
      <c r="B21" s="260"/>
      <c r="C21" s="791" t="str">
        <f>VLOOKUP(B28,メンバー!$B$3:$I$33,2,0)</f>
        <v>長野県</v>
      </c>
      <c r="D21" s="792"/>
      <c r="E21" s="793"/>
      <c r="F21" s="261"/>
      <c r="G21" s="736" t="s">
        <v>370</v>
      </c>
      <c r="H21" s="737"/>
      <c r="I21" s="738"/>
      <c r="J21" s="278"/>
      <c r="K21" s="279"/>
      <c r="L21" s="280"/>
      <c r="M21" s="736" t="s">
        <v>370</v>
      </c>
      <c r="N21" s="737"/>
      <c r="O21" s="738"/>
      <c r="P21" s="278"/>
      <c r="Q21" s="279"/>
      <c r="R21" s="280"/>
      <c r="S21" s="736" t="s">
        <v>370</v>
      </c>
      <c r="T21" s="737"/>
      <c r="U21" s="738"/>
      <c r="V21" s="281"/>
      <c r="W21" s="279"/>
      <c r="X21" s="280"/>
      <c r="Y21" s="736" t="s">
        <v>370</v>
      </c>
      <c r="Z21" s="737"/>
      <c r="AA21" s="738"/>
      <c r="AB21" s="321"/>
      <c r="AC21" s="279"/>
      <c r="AD21" s="280"/>
      <c r="AE21" s="736" t="s">
        <v>370</v>
      </c>
      <c r="AF21" s="737"/>
      <c r="AG21" s="738"/>
      <c r="AH21" s="321"/>
      <c r="AI21" s="279"/>
      <c r="AJ21" s="280"/>
      <c r="AK21" s="736" t="s">
        <v>370</v>
      </c>
      <c r="AL21" s="737"/>
      <c r="AM21" s="738"/>
      <c r="AN21" s="281"/>
      <c r="AO21" s="279"/>
      <c r="AP21" s="282"/>
      <c r="AQ21" s="235"/>
      <c r="AR21" s="296"/>
      <c r="AS21" s="262">
        <v>22</v>
      </c>
      <c r="AT21" s="258">
        <v>2</v>
      </c>
      <c r="AU21" s="257">
        <v>2</v>
      </c>
      <c r="AV21" s="258" t="s">
        <v>121</v>
      </c>
      <c r="AW21" s="258"/>
      <c r="AX21" s="263">
        <v>100</v>
      </c>
      <c r="AY21" s="258" t="str">
        <f>VLOOKUP(AX21,メンバー!$B$2:$I$31,2,0)</f>
        <v>石川県</v>
      </c>
      <c r="AZ21" s="264">
        <v>4</v>
      </c>
      <c r="BA21" s="264">
        <v>5</v>
      </c>
      <c r="BB21" s="264">
        <v>6</v>
      </c>
      <c r="BC21" s="264">
        <v>7</v>
      </c>
      <c r="BD21" s="264">
        <v>8</v>
      </c>
      <c r="BE21" s="265">
        <v>500</v>
      </c>
      <c r="BF21" s="258" t="str">
        <f>VLOOKUP(BE21,メンバー!$B$2:$I$34,2,0)</f>
        <v>新潟県</v>
      </c>
      <c r="BG21" s="264">
        <v>4</v>
      </c>
      <c r="BH21" s="264">
        <v>5</v>
      </c>
      <c r="BI21" s="264">
        <v>6</v>
      </c>
      <c r="BJ21" s="264">
        <v>7</v>
      </c>
      <c r="BK21" s="264">
        <v>8</v>
      </c>
      <c r="BL21" s="235"/>
      <c r="BM21" s="235"/>
    </row>
    <row r="22" spans="1:65" ht="21.75" customHeight="1">
      <c r="A22" s="705"/>
      <c r="B22" s="260"/>
      <c r="C22" s="794"/>
      <c r="D22" s="795"/>
      <c r="E22" s="796"/>
      <c r="F22" s="261"/>
      <c r="G22" s="740" t="s">
        <v>371</v>
      </c>
      <c r="H22" s="731"/>
      <c r="I22" s="732"/>
      <c r="J22" s="227"/>
      <c r="K22" s="274"/>
      <c r="L22" s="275"/>
      <c r="M22" s="730" t="s">
        <v>371</v>
      </c>
      <c r="N22" s="731"/>
      <c r="O22" s="732"/>
      <c r="P22" s="227"/>
      <c r="Q22" s="274"/>
      <c r="R22" s="275"/>
      <c r="S22" s="730" t="s">
        <v>371</v>
      </c>
      <c r="T22" s="731"/>
      <c r="U22" s="732"/>
      <c r="V22" s="270"/>
      <c r="W22" s="274"/>
      <c r="X22" s="275"/>
      <c r="Y22" s="730" t="s">
        <v>371</v>
      </c>
      <c r="Z22" s="731"/>
      <c r="AA22" s="732"/>
      <c r="AB22" s="317"/>
      <c r="AC22" s="274"/>
      <c r="AD22" s="275"/>
      <c r="AE22" s="730" t="s">
        <v>371</v>
      </c>
      <c r="AF22" s="731"/>
      <c r="AG22" s="732"/>
      <c r="AH22" s="317"/>
      <c r="AI22" s="274"/>
      <c r="AJ22" s="275"/>
      <c r="AK22" s="730" t="s">
        <v>371</v>
      </c>
      <c r="AL22" s="731"/>
      <c r="AM22" s="732"/>
      <c r="AN22" s="270"/>
      <c r="AO22" s="274"/>
      <c r="AP22" s="276"/>
      <c r="AQ22" s="235"/>
      <c r="AR22" s="296"/>
      <c r="AS22" s="262">
        <v>23</v>
      </c>
      <c r="AT22" s="258">
        <v>2</v>
      </c>
      <c r="AU22" s="257">
        <v>4</v>
      </c>
      <c r="AV22" s="258" t="s">
        <v>126</v>
      </c>
      <c r="AW22" s="258"/>
      <c r="AX22" s="263">
        <v>500</v>
      </c>
      <c r="AY22" s="258" t="str">
        <f>VLOOKUP(AX22,メンバー!$B$2:$I$31,2,0)</f>
        <v>新潟県</v>
      </c>
      <c r="AZ22" s="264">
        <v>4</v>
      </c>
      <c r="BA22" s="264">
        <v>5</v>
      </c>
      <c r="BB22" s="264">
        <v>6</v>
      </c>
      <c r="BC22" s="264">
        <v>7</v>
      </c>
      <c r="BD22" s="264">
        <v>8</v>
      </c>
      <c r="BE22" s="265">
        <v>300</v>
      </c>
      <c r="BF22" s="258" t="str">
        <f>VLOOKUP(BE22,メンバー!$B$2:$I$34,2,0)</f>
        <v>長野県</v>
      </c>
      <c r="BG22" s="264">
        <v>4</v>
      </c>
      <c r="BH22" s="264">
        <v>5</v>
      </c>
      <c r="BI22" s="264">
        <v>6</v>
      </c>
      <c r="BJ22" s="264">
        <v>7</v>
      </c>
      <c r="BK22" s="264">
        <v>8</v>
      </c>
      <c r="BL22" s="235"/>
      <c r="BM22" s="235"/>
    </row>
    <row r="23" spans="1:65" ht="21.75" customHeight="1" thickBot="1">
      <c r="A23" s="705"/>
      <c r="B23" s="260"/>
      <c r="C23" s="794"/>
      <c r="D23" s="795"/>
      <c r="E23" s="796"/>
      <c r="F23" s="261"/>
      <c r="G23" s="741" t="s">
        <v>372</v>
      </c>
      <c r="H23" s="728"/>
      <c r="I23" s="729"/>
      <c r="J23" s="283"/>
      <c r="K23" s="284"/>
      <c r="L23" s="285"/>
      <c r="M23" s="727" t="s">
        <v>372</v>
      </c>
      <c r="N23" s="728"/>
      <c r="O23" s="729"/>
      <c r="P23" s="283"/>
      <c r="Q23" s="284"/>
      <c r="R23" s="285"/>
      <c r="S23" s="727" t="s">
        <v>372</v>
      </c>
      <c r="T23" s="728"/>
      <c r="U23" s="729"/>
      <c r="V23" s="286"/>
      <c r="W23" s="284"/>
      <c r="X23" s="285"/>
      <c r="Y23" s="727" t="s">
        <v>372</v>
      </c>
      <c r="Z23" s="728"/>
      <c r="AA23" s="729"/>
      <c r="AB23" s="319"/>
      <c r="AC23" s="284"/>
      <c r="AD23" s="285"/>
      <c r="AE23" s="727" t="s">
        <v>372</v>
      </c>
      <c r="AF23" s="728"/>
      <c r="AG23" s="729"/>
      <c r="AH23" s="319"/>
      <c r="AI23" s="284"/>
      <c r="AJ23" s="285"/>
      <c r="AK23" s="727" t="s">
        <v>372</v>
      </c>
      <c r="AL23" s="728"/>
      <c r="AM23" s="729"/>
      <c r="AN23" s="286"/>
      <c r="AO23" s="284"/>
      <c r="AP23" s="287"/>
      <c r="AQ23" s="235"/>
      <c r="AR23" s="296"/>
      <c r="AS23" s="262">
        <v>24</v>
      </c>
      <c r="AT23" s="258">
        <v>2</v>
      </c>
      <c r="AU23" s="257">
        <v>6</v>
      </c>
      <c r="AV23" s="258" t="s">
        <v>129</v>
      </c>
      <c r="AW23" s="258"/>
      <c r="AX23" s="263">
        <v>100</v>
      </c>
      <c r="AY23" s="258" t="str">
        <f>VLOOKUP(AX23,メンバー!$B$2:$I$31,2,0)</f>
        <v>石川県</v>
      </c>
      <c r="AZ23" s="264">
        <v>4</v>
      </c>
      <c r="BA23" s="264">
        <v>5</v>
      </c>
      <c r="BB23" s="264">
        <v>6</v>
      </c>
      <c r="BC23" s="264">
        <v>7</v>
      </c>
      <c r="BD23" s="264">
        <v>8</v>
      </c>
      <c r="BE23" s="265">
        <v>200</v>
      </c>
      <c r="BF23" s="258" t="str">
        <f>VLOOKUP(BE23,メンバー!$B$2:$I$34,2,0)</f>
        <v>富山県</v>
      </c>
      <c r="BG23" s="264">
        <v>4</v>
      </c>
      <c r="BH23" s="264">
        <v>5</v>
      </c>
      <c r="BI23" s="264">
        <v>6</v>
      </c>
      <c r="BJ23" s="264">
        <v>7</v>
      </c>
      <c r="BK23" s="264">
        <v>8</v>
      </c>
      <c r="BL23" s="235"/>
      <c r="BM23" s="235"/>
    </row>
    <row r="24" spans="1:65" ht="21.75" customHeight="1" thickTop="1">
      <c r="A24" s="705"/>
      <c r="B24" s="260"/>
      <c r="C24" s="794"/>
      <c r="D24" s="795"/>
      <c r="E24" s="796"/>
      <c r="F24" s="261"/>
      <c r="G24" s="740" t="s">
        <v>225</v>
      </c>
      <c r="H24" s="731"/>
      <c r="I24" s="732"/>
      <c r="J24" s="227"/>
      <c r="K24" s="464"/>
      <c r="L24" s="464"/>
      <c r="M24" s="730" t="s">
        <v>225</v>
      </c>
      <c r="N24" s="731"/>
      <c r="O24" s="732"/>
      <c r="P24" s="227"/>
      <c r="Q24" s="464"/>
      <c r="R24" s="465"/>
      <c r="S24" s="730" t="s">
        <v>225</v>
      </c>
      <c r="T24" s="731"/>
      <c r="U24" s="732"/>
      <c r="V24" s="227"/>
      <c r="W24" s="464"/>
      <c r="X24" s="465"/>
      <c r="Y24" s="730" t="s">
        <v>225</v>
      </c>
      <c r="Z24" s="731"/>
      <c r="AA24" s="732"/>
      <c r="AB24" s="227"/>
      <c r="AC24" s="464"/>
      <c r="AD24" s="465"/>
      <c r="AE24" s="731" t="s">
        <v>225</v>
      </c>
      <c r="AF24" s="731"/>
      <c r="AG24" s="732"/>
      <c r="AH24" s="270"/>
      <c r="AI24" s="464"/>
      <c r="AJ24" s="464"/>
      <c r="AK24" s="730" t="s">
        <v>225</v>
      </c>
      <c r="AL24" s="731"/>
      <c r="AM24" s="732"/>
      <c r="AN24" s="270"/>
      <c r="AO24" s="274"/>
      <c r="AP24" s="276"/>
      <c r="AQ24" s="235"/>
      <c r="AR24" s="296"/>
      <c r="AS24" s="262">
        <v>25</v>
      </c>
      <c r="AT24" s="258">
        <v>2</v>
      </c>
      <c r="AU24" s="257">
        <v>7</v>
      </c>
      <c r="AV24" s="258" t="s">
        <v>130</v>
      </c>
      <c r="AW24" s="258"/>
      <c r="AX24" s="263">
        <v>200</v>
      </c>
      <c r="AY24" s="258" t="str">
        <f>VLOOKUP(AX24,メンバー!$B$2:$I$31,2,0)</f>
        <v>富山県</v>
      </c>
      <c r="AZ24" s="264">
        <v>4</v>
      </c>
      <c r="BA24" s="264">
        <v>5</v>
      </c>
      <c r="BB24" s="264">
        <v>6</v>
      </c>
      <c r="BC24" s="264">
        <v>7</v>
      </c>
      <c r="BD24" s="264">
        <v>8</v>
      </c>
      <c r="BE24" s="265">
        <v>300</v>
      </c>
      <c r="BF24" s="258" t="str">
        <f>VLOOKUP(BE24,メンバー!$B$2:$I$34,2,0)</f>
        <v>長野県</v>
      </c>
      <c r="BG24" s="264">
        <v>4</v>
      </c>
      <c r="BH24" s="264">
        <v>5</v>
      </c>
      <c r="BI24" s="264">
        <v>6</v>
      </c>
      <c r="BJ24" s="264">
        <v>7</v>
      </c>
      <c r="BK24" s="264">
        <v>8</v>
      </c>
      <c r="BL24" s="235"/>
      <c r="BM24" s="235"/>
    </row>
    <row r="25" spans="1:65" ht="21.75" customHeight="1">
      <c r="A25" s="705"/>
      <c r="B25" s="260"/>
      <c r="C25" s="742" t="str">
        <f>VLOOKUP(B28,メンバー!$B$3:$I$35,8,0)</f>
        <v>少年男子</v>
      </c>
      <c r="D25" s="743"/>
      <c r="E25" s="744"/>
      <c r="F25" s="261"/>
      <c r="G25" s="740" t="s">
        <v>226</v>
      </c>
      <c r="H25" s="731"/>
      <c r="I25" s="732"/>
      <c r="J25" s="227"/>
      <c r="K25" s="464"/>
      <c r="L25" s="464"/>
      <c r="M25" s="730" t="s">
        <v>226</v>
      </c>
      <c r="N25" s="731"/>
      <c r="O25" s="732"/>
      <c r="P25" s="227"/>
      <c r="Q25" s="464"/>
      <c r="R25" s="465"/>
      <c r="S25" s="730" t="s">
        <v>226</v>
      </c>
      <c r="T25" s="731"/>
      <c r="U25" s="732"/>
      <c r="V25" s="227"/>
      <c r="W25" s="464"/>
      <c r="X25" s="465"/>
      <c r="Y25" s="730" t="s">
        <v>226</v>
      </c>
      <c r="Z25" s="731"/>
      <c r="AA25" s="732"/>
      <c r="AB25" s="227"/>
      <c r="AC25" s="464"/>
      <c r="AD25" s="465"/>
      <c r="AE25" s="731" t="s">
        <v>226</v>
      </c>
      <c r="AF25" s="731"/>
      <c r="AG25" s="732"/>
      <c r="AH25" s="270"/>
      <c r="AI25" s="464"/>
      <c r="AJ25" s="464"/>
      <c r="AK25" s="730" t="s">
        <v>226</v>
      </c>
      <c r="AL25" s="731"/>
      <c r="AM25" s="732"/>
      <c r="AN25" s="270"/>
      <c r="AO25" s="274"/>
      <c r="AP25" s="276"/>
      <c r="AQ25" s="235"/>
      <c r="AR25" s="296"/>
      <c r="AS25" s="262"/>
      <c r="AT25" s="258"/>
      <c r="AU25" s="257"/>
      <c r="AV25" s="258"/>
      <c r="AW25" s="258"/>
      <c r="AX25" s="263"/>
      <c r="AY25" s="258"/>
      <c r="AZ25" s="264"/>
      <c r="BA25" s="264"/>
      <c r="BB25" s="264"/>
      <c r="BC25" s="264"/>
      <c r="BD25" s="264"/>
      <c r="BE25" s="265"/>
      <c r="BF25" s="258"/>
      <c r="BG25" s="264"/>
      <c r="BH25" s="264"/>
      <c r="BI25" s="264"/>
      <c r="BJ25" s="264"/>
      <c r="BK25" s="264"/>
      <c r="BL25" s="235"/>
      <c r="BM25" s="235"/>
    </row>
    <row r="26" spans="1:65" ht="21.75" customHeight="1">
      <c r="A26" s="705"/>
      <c r="B26" s="266"/>
      <c r="C26" s="742"/>
      <c r="D26" s="743"/>
      <c r="E26" s="744"/>
      <c r="F26" s="267"/>
      <c r="G26" s="301" t="s">
        <v>220</v>
      </c>
      <c r="H26" s="733"/>
      <c r="I26" s="733"/>
      <c r="J26" s="733"/>
      <c r="K26" s="733"/>
      <c r="L26" s="733"/>
      <c r="M26" s="269" t="s">
        <v>220</v>
      </c>
      <c r="N26" s="733"/>
      <c r="O26" s="733"/>
      <c r="P26" s="733"/>
      <c r="Q26" s="733"/>
      <c r="R26" s="734"/>
      <c r="S26" s="269" t="s">
        <v>220</v>
      </c>
      <c r="T26" s="733"/>
      <c r="U26" s="733"/>
      <c r="V26" s="733"/>
      <c r="W26" s="733"/>
      <c r="X26" s="734"/>
      <c r="Y26" s="269" t="s">
        <v>220</v>
      </c>
      <c r="Z26" s="733"/>
      <c r="AA26" s="733"/>
      <c r="AB26" s="733"/>
      <c r="AC26" s="733"/>
      <c r="AD26" s="734"/>
      <c r="AE26" s="271" t="s">
        <v>220</v>
      </c>
      <c r="AF26" s="733"/>
      <c r="AG26" s="733"/>
      <c r="AH26" s="733"/>
      <c r="AI26" s="733"/>
      <c r="AJ26" s="733"/>
      <c r="AK26" s="269" t="s">
        <v>220</v>
      </c>
      <c r="AL26" s="733"/>
      <c r="AM26" s="733"/>
      <c r="AN26" s="733"/>
      <c r="AO26" s="733"/>
      <c r="AP26" s="804"/>
      <c r="AQ26" s="235"/>
      <c r="AR26" s="296"/>
      <c r="AS26" s="262"/>
      <c r="AT26" s="258"/>
      <c r="AU26" s="257"/>
      <c r="AV26" s="258"/>
      <c r="AW26" s="258"/>
      <c r="AX26" s="263"/>
      <c r="AY26" s="258"/>
      <c r="AZ26" s="264"/>
      <c r="BA26" s="264"/>
      <c r="BB26" s="264"/>
      <c r="BC26" s="264"/>
      <c r="BD26" s="264"/>
      <c r="BE26" s="265"/>
      <c r="BF26" s="258"/>
      <c r="BG26" s="264"/>
      <c r="BH26" s="264"/>
      <c r="BI26" s="264"/>
      <c r="BJ26" s="264"/>
      <c r="BK26" s="264"/>
      <c r="BL26" s="235"/>
      <c r="BM26" s="235"/>
    </row>
    <row r="27" spans="1:65" ht="21.75" customHeight="1" thickBot="1">
      <c r="A27" s="705"/>
      <c r="B27" s="260"/>
      <c r="C27" s="745"/>
      <c r="D27" s="746"/>
      <c r="E27" s="747"/>
      <c r="F27" s="261"/>
      <c r="G27" s="797" t="str">
        <f>VLOOKUP(AU4,メンバー!$B$3:$I$35,7,0)</f>
        <v>山口駿輔</v>
      </c>
      <c r="H27" s="798"/>
      <c r="I27" s="798"/>
      <c r="J27" s="798"/>
      <c r="K27" s="798"/>
      <c r="L27" s="798"/>
      <c r="M27" s="799" t="str">
        <f>VLOOKUP(AU4,メンバー!$B$3:$I$34,6,0)</f>
        <v>鳥羽潤</v>
      </c>
      <c r="N27" s="798"/>
      <c r="O27" s="798"/>
      <c r="P27" s="798"/>
      <c r="Q27" s="798"/>
      <c r="R27" s="800"/>
      <c r="S27" s="799" t="str">
        <f>VLOOKUP(AU4,メンバー!$B$3:$I$34,5,0)</f>
        <v>田中真澄</v>
      </c>
      <c r="T27" s="798"/>
      <c r="U27" s="798"/>
      <c r="V27" s="798"/>
      <c r="W27" s="798"/>
      <c r="X27" s="800"/>
      <c r="Y27" s="799" t="str">
        <f>VLOOKUP(AU4,メンバー!$B$3:$I$34,4,0)</f>
        <v>石田漱哉</v>
      </c>
      <c r="Z27" s="798"/>
      <c r="AA27" s="798"/>
      <c r="AB27" s="798"/>
      <c r="AC27" s="798"/>
      <c r="AD27" s="800"/>
      <c r="AE27" s="799" t="str">
        <f>VLOOKUP(AU4,メンバー!$B$3:$I$34,3,0)</f>
        <v>木下昂大</v>
      </c>
      <c r="AF27" s="798"/>
      <c r="AG27" s="798"/>
      <c r="AH27" s="798"/>
      <c r="AI27" s="798"/>
      <c r="AJ27" s="800"/>
      <c r="AK27" s="799"/>
      <c r="AL27" s="798"/>
      <c r="AM27" s="798"/>
      <c r="AN27" s="798"/>
      <c r="AO27" s="798"/>
      <c r="AP27" s="805"/>
      <c r="AQ27" s="235"/>
      <c r="AR27" s="296"/>
      <c r="AS27" s="262"/>
      <c r="AT27" s="258"/>
      <c r="AU27" s="257"/>
      <c r="AV27" s="258"/>
      <c r="AW27" s="258"/>
      <c r="AX27" s="263"/>
      <c r="AY27" s="258"/>
      <c r="AZ27" s="264"/>
      <c r="BA27" s="264"/>
      <c r="BB27" s="264"/>
      <c r="BC27" s="264"/>
      <c r="BD27" s="264"/>
      <c r="BE27" s="265"/>
      <c r="BF27" s="258"/>
      <c r="BG27" s="264"/>
      <c r="BH27" s="264"/>
      <c r="BI27" s="264"/>
      <c r="BJ27" s="264"/>
      <c r="BK27" s="264"/>
      <c r="BL27" s="235"/>
      <c r="BM27" s="235"/>
    </row>
    <row r="28" spans="1:65" s="273" customFormat="1" ht="24.75" customHeight="1" thickBot="1" thickTop="1">
      <c r="A28" s="706"/>
      <c r="B28" s="720">
        <f>IF(AS4="","",VLOOKUP(AS4,AS7:$BK$53,13,0))</f>
        <v>300</v>
      </c>
      <c r="C28" s="721"/>
      <c r="D28" s="721"/>
      <c r="E28" s="721"/>
      <c r="F28" s="722"/>
      <c r="G28" s="786" t="s">
        <v>206</v>
      </c>
      <c r="H28" s="784"/>
      <c r="I28" s="784"/>
      <c r="J28" s="784"/>
      <c r="K28" s="784"/>
      <c r="L28" s="784"/>
      <c r="M28" s="783" t="s">
        <v>207</v>
      </c>
      <c r="N28" s="784"/>
      <c r="O28" s="784"/>
      <c r="P28" s="784"/>
      <c r="Q28" s="784"/>
      <c r="R28" s="787"/>
      <c r="S28" s="783" t="s">
        <v>208</v>
      </c>
      <c r="T28" s="784"/>
      <c r="U28" s="784"/>
      <c r="V28" s="784"/>
      <c r="W28" s="784"/>
      <c r="X28" s="787"/>
      <c r="Y28" s="783" t="s">
        <v>209</v>
      </c>
      <c r="Z28" s="784"/>
      <c r="AA28" s="784"/>
      <c r="AB28" s="784"/>
      <c r="AC28" s="784"/>
      <c r="AD28" s="787"/>
      <c r="AE28" s="784" t="s">
        <v>210</v>
      </c>
      <c r="AF28" s="784"/>
      <c r="AG28" s="784"/>
      <c r="AH28" s="784"/>
      <c r="AI28" s="784"/>
      <c r="AJ28" s="784"/>
      <c r="AK28" s="783" t="s">
        <v>211</v>
      </c>
      <c r="AL28" s="784"/>
      <c r="AM28" s="784"/>
      <c r="AN28" s="784"/>
      <c r="AO28" s="784"/>
      <c r="AP28" s="785"/>
      <c r="AQ28" s="235"/>
      <c r="AR28" s="296"/>
      <c r="AS28" s="262"/>
      <c r="AT28" s="258"/>
      <c r="AU28" s="257"/>
      <c r="AV28" s="258"/>
      <c r="AW28" s="258"/>
      <c r="AX28" s="263"/>
      <c r="AY28" s="258"/>
      <c r="AZ28" s="264"/>
      <c r="BA28" s="264"/>
      <c r="BB28" s="264"/>
      <c r="BC28" s="264"/>
      <c r="BD28" s="264"/>
      <c r="BE28" s="265"/>
      <c r="BF28" s="258"/>
      <c r="BG28" s="264"/>
      <c r="BH28" s="264"/>
      <c r="BI28" s="264"/>
      <c r="BJ28" s="264"/>
      <c r="BK28" s="264"/>
      <c r="BL28" s="235"/>
      <c r="BM28" s="235"/>
    </row>
    <row r="29" spans="43:65" ht="24.75" customHeight="1">
      <c r="AQ29" s="235"/>
      <c r="AR29" s="296"/>
      <c r="AS29" s="262"/>
      <c r="AT29" s="258"/>
      <c r="AU29" s="257"/>
      <c r="AV29" s="258"/>
      <c r="AW29" s="258"/>
      <c r="AX29" s="263"/>
      <c r="AY29" s="258"/>
      <c r="AZ29" s="264"/>
      <c r="BA29" s="264"/>
      <c r="BB29" s="264"/>
      <c r="BC29" s="264"/>
      <c r="BD29" s="264"/>
      <c r="BE29" s="265"/>
      <c r="BF29" s="258"/>
      <c r="BG29" s="264"/>
      <c r="BH29" s="264"/>
      <c r="BI29" s="264"/>
      <c r="BJ29" s="264"/>
      <c r="BK29" s="264"/>
      <c r="BL29" s="235"/>
      <c r="BM29" s="235"/>
    </row>
    <row r="30" spans="1:65" s="259" customFormat="1" ht="19.5" customHeight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96"/>
      <c r="AS30" s="262"/>
      <c r="AT30" s="258"/>
      <c r="AU30" s="257"/>
      <c r="AV30" s="258"/>
      <c r="AW30" s="258"/>
      <c r="AX30" s="263"/>
      <c r="AY30" s="258"/>
      <c r="AZ30" s="264"/>
      <c r="BA30" s="264"/>
      <c r="BB30" s="264"/>
      <c r="BC30" s="264"/>
      <c r="BD30" s="264"/>
      <c r="BE30" s="265"/>
      <c r="BF30" s="258"/>
      <c r="BG30" s="264"/>
      <c r="BH30" s="264"/>
      <c r="BI30" s="264"/>
      <c r="BJ30" s="264"/>
      <c r="BK30" s="264"/>
      <c r="BL30" s="235"/>
      <c r="BM30" s="235"/>
    </row>
    <row r="31" spans="1:65" ht="21" customHeight="1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96"/>
      <c r="AS31" s="262"/>
      <c r="AT31" s="258"/>
      <c r="AU31" s="257"/>
      <c r="AV31" s="258"/>
      <c r="AW31" s="258"/>
      <c r="AX31" s="263"/>
      <c r="AY31" s="258"/>
      <c r="AZ31" s="264"/>
      <c r="BA31" s="264"/>
      <c r="BB31" s="264"/>
      <c r="BC31" s="264"/>
      <c r="BD31" s="264"/>
      <c r="BE31" s="265"/>
      <c r="BF31" s="258"/>
      <c r="BG31" s="264"/>
      <c r="BH31" s="264"/>
      <c r="BI31" s="264"/>
      <c r="BJ31" s="264"/>
      <c r="BK31" s="264"/>
      <c r="BL31" s="235"/>
      <c r="BM31" s="235"/>
    </row>
    <row r="32" spans="1:65" ht="21" customHeight="1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96"/>
      <c r="AS32" s="262"/>
      <c r="AT32" s="258"/>
      <c r="AU32" s="257"/>
      <c r="AV32" s="258"/>
      <c r="AW32" s="258"/>
      <c r="AX32" s="263"/>
      <c r="AY32" s="258"/>
      <c r="AZ32" s="264"/>
      <c r="BA32" s="264"/>
      <c r="BB32" s="264"/>
      <c r="BC32" s="264"/>
      <c r="BD32" s="264"/>
      <c r="BE32" s="265"/>
      <c r="BF32" s="258"/>
      <c r="BG32" s="264"/>
      <c r="BH32" s="264"/>
      <c r="BI32" s="264"/>
      <c r="BJ32" s="264"/>
      <c r="BK32" s="264"/>
      <c r="BL32" s="235"/>
      <c r="BM32" s="235"/>
    </row>
    <row r="33" spans="1:65" ht="21" customHeight="1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302"/>
      <c r="AT33" s="294"/>
      <c r="AU33" s="303"/>
      <c r="AV33" s="258"/>
      <c r="AW33" s="258"/>
      <c r="AX33" s="294"/>
      <c r="AY33" s="258"/>
      <c r="AZ33" s="257"/>
      <c r="BA33" s="257"/>
      <c r="BB33" s="257"/>
      <c r="BC33" s="257"/>
      <c r="BD33" s="257"/>
      <c r="BE33" s="257"/>
      <c r="BF33" s="258"/>
      <c r="BG33" s="257"/>
      <c r="BH33" s="257"/>
      <c r="BI33" s="257"/>
      <c r="BJ33" s="257"/>
      <c r="BK33" s="257"/>
      <c r="BL33" s="235"/>
      <c r="BM33" s="235"/>
    </row>
    <row r="34" spans="43:57" ht="21" customHeight="1">
      <c r="AQ34" s="235"/>
      <c r="AU34" s="237"/>
      <c r="BE34" s="237"/>
    </row>
    <row r="35" spans="43:57" ht="21" customHeight="1">
      <c r="AQ35" s="235"/>
      <c r="AU35" s="237"/>
      <c r="BE35" s="237"/>
    </row>
    <row r="36" spans="47:57" ht="21" customHeight="1">
      <c r="AU36" s="237"/>
      <c r="BE36" s="237"/>
    </row>
    <row r="37" spans="47:57" ht="17.25" customHeight="1">
      <c r="AU37" s="237"/>
      <c r="BE37" s="237"/>
    </row>
    <row r="38" spans="47:57" ht="17.25" customHeight="1">
      <c r="AU38" s="237"/>
      <c r="BE38" s="237"/>
    </row>
    <row r="39" spans="47:57" ht="17.25" customHeight="1">
      <c r="AU39" s="237"/>
      <c r="BE39" s="237"/>
    </row>
    <row r="40" spans="47:57" ht="17.25" customHeight="1">
      <c r="AU40" s="237"/>
      <c r="BE40" s="237"/>
    </row>
    <row r="41" spans="47:57" ht="17.25" customHeight="1">
      <c r="AU41" s="237"/>
      <c r="BE41" s="237"/>
    </row>
    <row r="42" spans="47:57" ht="17.25" customHeight="1">
      <c r="AU42" s="237"/>
      <c r="BE42" s="237"/>
    </row>
    <row r="43" spans="47:57" ht="17.25" customHeight="1">
      <c r="AU43" s="237"/>
      <c r="BE43" s="237"/>
    </row>
    <row r="44" spans="47:57" ht="17.25" customHeight="1">
      <c r="AU44" s="237"/>
      <c r="BE44" s="237"/>
    </row>
    <row r="45" spans="47:57" ht="13.5">
      <c r="AU45" s="237"/>
      <c r="BE45" s="237"/>
    </row>
    <row r="46" spans="47:57" ht="13.5">
      <c r="AU46" s="237"/>
      <c r="BE46" s="237"/>
    </row>
    <row r="47" spans="51:63" ht="13.5">
      <c r="AY47" s="304"/>
      <c r="AZ47" s="305"/>
      <c r="BA47" s="305"/>
      <c r="BB47" s="305"/>
      <c r="BC47" s="305"/>
      <c r="BD47" s="305"/>
      <c r="BE47" s="305"/>
      <c r="BF47" s="304"/>
      <c r="BG47" s="305"/>
      <c r="BH47" s="305"/>
      <c r="BI47" s="305"/>
      <c r="BJ47" s="305"/>
      <c r="BK47" s="305"/>
    </row>
    <row r="48" spans="51:63" ht="13.5">
      <c r="AY48" s="304"/>
      <c r="AZ48" s="305"/>
      <c r="BA48" s="305"/>
      <c r="BB48" s="305"/>
      <c r="BC48" s="305"/>
      <c r="BD48" s="305"/>
      <c r="BE48" s="305"/>
      <c r="BF48" s="304"/>
      <c r="BG48" s="305"/>
      <c r="BH48" s="305"/>
      <c r="BI48" s="305"/>
      <c r="BJ48" s="305"/>
      <c r="BK48" s="305"/>
    </row>
    <row r="49" spans="51:63" ht="13.5">
      <c r="AY49" s="304"/>
      <c r="AZ49" s="305"/>
      <c r="BA49" s="305"/>
      <c r="BB49" s="305"/>
      <c r="BC49" s="305"/>
      <c r="BD49" s="305"/>
      <c r="BE49" s="305"/>
      <c r="BF49" s="304"/>
      <c r="BG49" s="305"/>
      <c r="BH49" s="305"/>
      <c r="BI49" s="305"/>
      <c r="BJ49" s="305"/>
      <c r="BK49" s="305"/>
    </row>
  </sheetData>
  <sheetProtection/>
  <mergeCells count="120">
    <mergeCell ref="AE10:AG10"/>
    <mergeCell ref="S8:X8"/>
    <mergeCell ref="S7:X7"/>
    <mergeCell ref="G8:L8"/>
    <mergeCell ref="M8:R8"/>
    <mergeCell ref="H9:L9"/>
    <mergeCell ref="N9:R9"/>
    <mergeCell ref="AE8:AJ8"/>
    <mergeCell ref="Z9:AD9"/>
    <mergeCell ref="G10:I10"/>
    <mergeCell ref="Z3:AI3"/>
    <mergeCell ref="AE7:AJ7"/>
    <mergeCell ref="B5:P5"/>
    <mergeCell ref="B7:F7"/>
    <mergeCell ref="G7:L7"/>
    <mergeCell ref="M7:R7"/>
    <mergeCell ref="B3:D3"/>
    <mergeCell ref="L3:M3"/>
    <mergeCell ref="N3:P3"/>
    <mergeCell ref="AK11:AM11"/>
    <mergeCell ref="S10:U10"/>
    <mergeCell ref="Y10:AA10"/>
    <mergeCell ref="AK7:AP7"/>
    <mergeCell ref="AF9:AJ9"/>
    <mergeCell ref="AL9:AP9"/>
    <mergeCell ref="Y7:AD7"/>
    <mergeCell ref="AK10:AM10"/>
    <mergeCell ref="Y8:AD8"/>
    <mergeCell ref="AK8:AP8"/>
    <mergeCell ref="S11:U11"/>
    <mergeCell ref="Y11:AA11"/>
    <mergeCell ref="Y12:AA12"/>
    <mergeCell ref="AE11:AG11"/>
    <mergeCell ref="AE12:AG12"/>
    <mergeCell ref="T9:X9"/>
    <mergeCell ref="S14:U14"/>
    <mergeCell ref="C12:E14"/>
    <mergeCell ref="G12:I12"/>
    <mergeCell ref="M12:O12"/>
    <mergeCell ref="S12:U12"/>
    <mergeCell ref="M10:O10"/>
    <mergeCell ref="G13:I13"/>
    <mergeCell ref="G11:I11"/>
    <mergeCell ref="M11:O11"/>
    <mergeCell ref="G14:I14"/>
    <mergeCell ref="AK14:AM14"/>
    <mergeCell ref="M13:O13"/>
    <mergeCell ref="S13:U13"/>
    <mergeCell ref="Y13:AA13"/>
    <mergeCell ref="Y14:AA14"/>
    <mergeCell ref="AE14:AG14"/>
    <mergeCell ref="M14:O14"/>
    <mergeCell ref="AK22:AM22"/>
    <mergeCell ref="AK25:AM25"/>
    <mergeCell ref="Y24:AA24"/>
    <mergeCell ref="AK12:AM12"/>
    <mergeCell ref="AK13:AM13"/>
    <mergeCell ref="AE21:AG21"/>
    <mergeCell ref="AE13:AG13"/>
    <mergeCell ref="AK21:AM21"/>
    <mergeCell ref="AL19:AO19"/>
    <mergeCell ref="AK16:AM16"/>
    <mergeCell ref="AK27:AP27"/>
    <mergeCell ref="AE27:AJ27"/>
    <mergeCell ref="S24:U24"/>
    <mergeCell ref="M16:O16"/>
    <mergeCell ref="M21:O21"/>
    <mergeCell ref="AK24:AM24"/>
    <mergeCell ref="AF26:AJ26"/>
    <mergeCell ref="Y22:AA22"/>
    <mergeCell ref="AE22:AG22"/>
    <mergeCell ref="Y23:AA23"/>
    <mergeCell ref="S27:X27"/>
    <mergeCell ref="Y27:AD27"/>
    <mergeCell ref="Y25:AA25"/>
    <mergeCell ref="AE25:AG25"/>
    <mergeCell ref="AL26:AP26"/>
    <mergeCell ref="AK23:AM23"/>
    <mergeCell ref="AE23:AG23"/>
    <mergeCell ref="AE24:AG24"/>
    <mergeCell ref="G16:I16"/>
    <mergeCell ref="N26:R26"/>
    <mergeCell ref="T26:X26"/>
    <mergeCell ref="Z26:AD26"/>
    <mergeCell ref="G27:L27"/>
    <mergeCell ref="M27:R27"/>
    <mergeCell ref="A1:AC1"/>
    <mergeCell ref="AE16:AG16"/>
    <mergeCell ref="M23:O23"/>
    <mergeCell ref="S23:U23"/>
    <mergeCell ref="G23:I23"/>
    <mergeCell ref="S16:U16"/>
    <mergeCell ref="Y16:AA16"/>
    <mergeCell ref="B17:F18"/>
    <mergeCell ref="G25:I25"/>
    <mergeCell ref="M25:O25"/>
    <mergeCell ref="S25:U25"/>
    <mergeCell ref="H26:L26"/>
    <mergeCell ref="A7:A17"/>
    <mergeCell ref="C8:E11"/>
    <mergeCell ref="A18:A28"/>
    <mergeCell ref="C21:E24"/>
    <mergeCell ref="C25:E27"/>
    <mergeCell ref="C16:E16"/>
    <mergeCell ref="S21:U21"/>
    <mergeCell ref="Y21:AA21"/>
    <mergeCell ref="C19:E19"/>
    <mergeCell ref="G24:I24"/>
    <mergeCell ref="M24:O24"/>
    <mergeCell ref="G22:I22"/>
    <mergeCell ref="M22:O22"/>
    <mergeCell ref="S22:U22"/>
    <mergeCell ref="G21:I21"/>
    <mergeCell ref="AK28:AP28"/>
    <mergeCell ref="B28:F28"/>
    <mergeCell ref="G28:L28"/>
    <mergeCell ref="M28:R28"/>
    <mergeCell ref="S28:X28"/>
    <mergeCell ref="AE28:AJ28"/>
    <mergeCell ref="Y28:AD28"/>
  </mergeCells>
  <printOptions/>
  <pageMargins left="0.35433070866141736" right="0.2362204724409449" top="0.35433070866141736" bottom="0.2362204724409449" header="0.5118110236220472" footer="0.1968503937007874"/>
  <pageSetup horizontalDpi="600" verticalDpi="600" orientation="landscape" paperSize="9" scale="85" r:id="rId1"/>
  <rowBreaks count="1" manualBreakCount="1">
    <brk id="30" max="255" man="1"/>
  </rowBreaks>
  <colBreaks count="1" manualBreakCount="1">
    <brk id="4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BM49"/>
  <sheetViews>
    <sheetView zoomScalePageLayoutView="0" workbookViewId="0" topLeftCell="A13">
      <selection activeCell="L19" sqref="L19"/>
    </sheetView>
  </sheetViews>
  <sheetFormatPr defaultColWidth="9.00390625" defaultRowHeight="13.5"/>
  <cols>
    <col min="1" max="1" width="5.75390625" style="237" customWidth="1"/>
    <col min="2" max="2" width="1.75390625" style="237" customWidth="1"/>
    <col min="3" max="5" width="3.00390625" style="237" customWidth="1"/>
    <col min="6" max="6" width="1.75390625" style="237" customWidth="1"/>
    <col min="7" max="7" width="6.00390625" style="237" customWidth="1"/>
    <col min="8" max="9" width="1.00390625" style="237" customWidth="1"/>
    <col min="10" max="11" width="7.00390625" style="237" customWidth="1"/>
    <col min="12" max="12" width="3.25390625" style="237" customWidth="1"/>
    <col min="13" max="13" width="6.00390625" style="237" customWidth="1"/>
    <col min="14" max="15" width="0.875" style="237" customWidth="1"/>
    <col min="16" max="17" width="7.00390625" style="237" customWidth="1"/>
    <col min="18" max="18" width="3.375" style="237" customWidth="1"/>
    <col min="19" max="19" width="6.00390625" style="237" customWidth="1"/>
    <col min="20" max="21" width="0.875" style="237" customWidth="1"/>
    <col min="22" max="23" width="7.00390625" style="237" customWidth="1"/>
    <col min="24" max="24" width="3.25390625" style="237" customWidth="1"/>
    <col min="25" max="25" width="6.00390625" style="237" customWidth="1"/>
    <col min="26" max="27" width="1.00390625" style="237" customWidth="1"/>
    <col min="28" max="29" width="7.00390625" style="237" customWidth="1"/>
    <col min="30" max="30" width="3.25390625" style="237" customWidth="1"/>
    <col min="31" max="31" width="6.00390625" style="237" customWidth="1"/>
    <col min="32" max="33" width="1.00390625" style="237" customWidth="1"/>
    <col min="34" max="35" width="7.00390625" style="237" customWidth="1"/>
    <col min="36" max="36" width="3.50390625" style="237" customWidth="1"/>
    <col min="37" max="37" width="4.625" style="237" customWidth="1"/>
    <col min="38" max="39" width="1.12109375" style="237" customWidth="1"/>
    <col min="40" max="41" width="6.125" style="237" customWidth="1"/>
    <col min="42" max="42" width="3.50390625" style="237" customWidth="1"/>
    <col min="43" max="43" width="4.50390625" style="237" customWidth="1"/>
    <col min="44" max="45" width="9.00390625" style="237" customWidth="1"/>
    <col min="46" max="46" width="5.50390625" style="237" customWidth="1"/>
    <col min="47" max="47" width="7.375" style="246" customWidth="1"/>
    <col min="48" max="48" width="11.125" style="237" customWidth="1"/>
    <col min="49" max="49" width="4.625" style="237" customWidth="1"/>
    <col min="50" max="50" width="5.125" style="237" customWidth="1"/>
    <col min="51" max="51" width="8.375" style="237" customWidth="1"/>
    <col min="52" max="52" width="2.875" style="237" customWidth="1"/>
    <col min="53" max="53" width="3.125" style="237" customWidth="1"/>
    <col min="54" max="56" width="2.75390625" style="237" customWidth="1"/>
    <col min="57" max="57" width="5.375" style="246" customWidth="1"/>
    <col min="58" max="58" width="9.00390625" style="237" customWidth="1"/>
    <col min="59" max="59" width="3.125" style="237" customWidth="1"/>
    <col min="60" max="60" width="2.25390625" style="237" customWidth="1"/>
    <col min="61" max="62" width="2.75390625" style="237" customWidth="1"/>
    <col min="63" max="63" width="2.25390625" style="237" customWidth="1"/>
    <col min="64" max="65" width="2.50390625" style="237" customWidth="1"/>
    <col min="66" max="16384" width="9.00390625" style="237" customWidth="1"/>
  </cols>
  <sheetData>
    <row r="1" spans="1:65" ht="34.5" customHeight="1">
      <c r="A1" s="775" t="s">
        <v>623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  <c r="AA1" s="775"/>
      <c r="AB1" s="775"/>
      <c r="AC1" s="775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5"/>
      <c r="AR1" s="235"/>
      <c r="AS1" s="235"/>
      <c r="AT1" s="235"/>
      <c r="AU1" s="236"/>
      <c r="AV1" s="235"/>
      <c r="AW1" s="235"/>
      <c r="AX1" s="235"/>
      <c r="AY1" s="235"/>
      <c r="AZ1" s="235"/>
      <c r="BA1" s="235"/>
      <c r="BB1" s="235"/>
      <c r="BC1" s="235"/>
      <c r="BD1" s="235"/>
      <c r="BE1" s="236"/>
      <c r="BF1" s="235"/>
      <c r="BG1" s="235"/>
      <c r="BH1" s="235"/>
      <c r="BI1" s="235"/>
      <c r="BJ1" s="235"/>
      <c r="BK1" s="235"/>
      <c r="BL1" s="235"/>
      <c r="BM1" s="235"/>
    </row>
    <row r="2" spans="1:65" ht="12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5"/>
      <c r="AR2" s="235"/>
      <c r="AS2" s="239" t="s">
        <v>200</v>
      </c>
      <c r="AT2" s="235"/>
      <c r="AU2" s="236"/>
      <c r="AV2" s="235"/>
      <c r="AW2" s="235"/>
      <c r="AX2" s="235"/>
      <c r="AY2" s="235"/>
      <c r="AZ2" s="235"/>
      <c r="BA2" s="235"/>
      <c r="BB2" s="235"/>
      <c r="BC2" s="235"/>
      <c r="BD2" s="235"/>
      <c r="BE2" s="236"/>
      <c r="BF2" s="235"/>
      <c r="BG2" s="235"/>
      <c r="BH2" s="235"/>
      <c r="BI2" s="235"/>
      <c r="BJ2" s="235"/>
      <c r="BK2" s="235"/>
      <c r="BL2" s="235"/>
      <c r="BM2" s="235"/>
    </row>
    <row r="3" spans="1:65" ht="21.75" customHeight="1" thickBot="1">
      <c r="A3" s="240" t="s">
        <v>201</v>
      </c>
      <c r="B3" s="777">
        <f>IF(AS4="","",VLOOKUP(AS4,$AS$7:$BK$33,2,0))</f>
        <v>1</v>
      </c>
      <c r="C3" s="813"/>
      <c r="D3" s="778"/>
      <c r="E3" s="241" t="s">
        <v>202</v>
      </c>
      <c r="G3" s="242"/>
      <c r="H3" s="242"/>
      <c r="L3" s="815" t="s">
        <v>201</v>
      </c>
      <c r="M3" s="816"/>
      <c r="N3" s="777">
        <f>IF(AS4="","",VLOOKUP(AS4,$AS$7:$BK$62,3,0))</f>
        <v>1</v>
      </c>
      <c r="O3" s="813"/>
      <c r="P3" s="778"/>
      <c r="Q3" s="243" t="s">
        <v>203</v>
      </c>
      <c r="X3" s="244" t="s">
        <v>204</v>
      </c>
      <c r="Z3" s="810"/>
      <c r="AA3" s="811"/>
      <c r="AB3" s="811"/>
      <c r="AC3" s="811"/>
      <c r="AD3" s="811"/>
      <c r="AE3" s="811"/>
      <c r="AF3" s="811"/>
      <c r="AG3" s="811"/>
      <c r="AH3" s="811"/>
      <c r="AI3" s="812"/>
      <c r="AJ3" s="245"/>
      <c r="AK3" s="245"/>
      <c r="AL3" s="245"/>
      <c r="AM3" s="245"/>
      <c r="AN3" s="245"/>
      <c r="AO3" s="245"/>
      <c r="AP3" s="245"/>
      <c r="AQ3" s="235"/>
      <c r="AR3" s="235"/>
      <c r="AS3" s="239" t="s">
        <v>205</v>
      </c>
      <c r="AU3" s="246">
        <f>VLOOKUP(AS4,$AS$8:$BK$33,6,0)</f>
        <v>100</v>
      </c>
      <c r="AV3" s="246"/>
      <c r="AW3" s="246"/>
      <c r="AX3" s="246"/>
      <c r="AY3" s="246"/>
      <c r="AZ3" s="235"/>
      <c r="BA3" s="235"/>
      <c r="BB3" s="235"/>
      <c r="BC3" s="236"/>
      <c r="BD3" s="235"/>
      <c r="BE3" s="235"/>
      <c r="BF3" s="235"/>
      <c r="BG3" s="235"/>
      <c r="BH3" s="235"/>
      <c r="BI3" s="235"/>
      <c r="BJ3" s="235"/>
      <c r="BK3" s="235"/>
      <c r="BL3" s="235"/>
      <c r="BM3" s="235"/>
    </row>
    <row r="4" spans="1:65" ht="15.75" customHeight="1" thickBot="1">
      <c r="A4" s="247"/>
      <c r="B4" s="244"/>
      <c r="C4" s="248"/>
      <c r="D4" s="249"/>
      <c r="E4" s="249"/>
      <c r="F4" s="250"/>
      <c r="G4" s="242"/>
      <c r="H4" s="242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35"/>
      <c r="AR4" s="235"/>
      <c r="AS4" s="252">
        <v>1</v>
      </c>
      <c r="AU4" s="246">
        <f>VLOOKUP(AS4,$AS$8:$BK$33,13,0)</f>
        <v>300</v>
      </c>
      <c r="AV4" s="246"/>
      <c r="AW4" s="246"/>
      <c r="AX4" s="246"/>
      <c r="AY4" s="246"/>
      <c r="AZ4" s="235"/>
      <c r="BA4" s="235"/>
      <c r="BB4" s="235"/>
      <c r="BC4" s="236"/>
      <c r="BD4" s="235"/>
      <c r="BE4" s="235"/>
      <c r="BF4" s="235"/>
      <c r="BG4" s="235"/>
      <c r="BH4" s="235"/>
      <c r="BI4" s="235"/>
      <c r="BJ4" s="235"/>
      <c r="BK4" s="235"/>
      <c r="BL4" s="235"/>
      <c r="BM4" s="235"/>
    </row>
    <row r="5" spans="1:65" ht="27.75" customHeight="1">
      <c r="A5" s="247"/>
      <c r="B5" s="777" t="str">
        <f>IF(AS4="","",VLOOKUP(AS4,$AS$7:$BK$62,4,0))</f>
        <v>少年男子①</v>
      </c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778"/>
      <c r="Q5" s="253"/>
      <c r="R5" s="253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35"/>
      <c r="AR5" s="235"/>
      <c r="AS5" s="235"/>
      <c r="AT5" s="235"/>
      <c r="AU5" s="236"/>
      <c r="AV5" s="235"/>
      <c r="AW5" s="235"/>
      <c r="AX5" s="235"/>
      <c r="AY5" s="235"/>
      <c r="AZ5" s="235"/>
      <c r="BA5" s="235"/>
      <c r="BB5" s="235"/>
      <c r="BC5" s="235"/>
      <c r="BD5" s="235"/>
      <c r="BE5" s="236"/>
      <c r="BF5" s="235"/>
      <c r="BG5" s="235"/>
      <c r="BH5" s="235"/>
      <c r="BI5" s="235"/>
      <c r="BJ5" s="235"/>
      <c r="BK5" s="235"/>
      <c r="BL5" s="235"/>
      <c r="BM5" s="235"/>
    </row>
    <row r="6" spans="43:65" ht="16.5" customHeight="1" thickBot="1">
      <c r="AQ6" s="235"/>
      <c r="AR6" s="235"/>
      <c r="AS6" s="235"/>
      <c r="AT6" s="235"/>
      <c r="AU6" s="236"/>
      <c r="AV6" s="235"/>
      <c r="AW6" s="235"/>
      <c r="AX6" s="235"/>
      <c r="AY6" s="235"/>
      <c r="AZ6" s="235"/>
      <c r="BA6" s="235"/>
      <c r="BB6" s="235"/>
      <c r="BC6" s="235"/>
      <c r="BD6" s="235"/>
      <c r="BE6" s="236"/>
      <c r="BF6" s="235"/>
      <c r="BG6" s="235"/>
      <c r="BH6" s="235"/>
      <c r="BI6" s="235"/>
      <c r="BJ6" s="235"/>
      <c r="BK6" s="235"/>
      <c r="BL6" s="235"/>
      <c r="BM6" s="235"/>
    </row>
    <row r="7" spans="1:65" s="259" customFormat="1" ht="19.5" customHeight="1" thickBot="1">
      <c r="A7" s="707" t="s">
        <v>89</v>
      </c>
      <c r="B7" s="770">
        <f>IF(AS4="","",VLOOKUP(AS4,AS7:$BK$76,6,0))</f>
        <v>100</v>
      </c>
      <c r="C7" s="771"/>
      <c r="D7" s="771"/>
      <c r="E7" s="771"/>
      <c r="F7" s="772"/>
      <c r="G7" s="814" t="s">
        <v>206</v>
      </c>
      <c r="H7" s="764"/>
      <c r="I7" s="764"/>
      <c r="J7" s="764"/>
      <c r="K7" s="764"/>
      <c r="L7" s="764"/>
      <c r="M7" s="763" t="s">
        <v>207</v>
      </c>
      <c r="N7" s="764"/>
      <c r="O7" s="764"/>
      <c r="P7" s="764"/>
      <c r="Q7" s="764"/>
      <c r="R7" s="765"/>
      <c r="S7" s="763" t="s">
        <v>208</v>
      </c>
      <c r="T7" s="764"/>
      <c r="U7" s="764"/>
      <c r="V7" s="764"/>
      <c r="W7" s="764"/>
      <c r="X7" s="765"/>
      <c r="Y7" s="763" t="s">
        <v>209</v>
      </c>
      <c r="Z7" s="764"/>
      <c r="AA7" s="764"/>
      <c r="AB7" s="764"/>
      <c r="AC7" s="764"/>
      <c r="AD7" s="765"/>
      <c r="AE7" s="764" t="s">
        <v>210</v>
      </c>
      <c r="AF7" s="764"/>
      <c r="AG7" s="764"/>
      <c r="AH7" s="764"/>
      <c r="AI7" s="764"/>
      <c r="AJ7" s="764"/>
      <c r="AK7" s="763" t="s">
        <v>211</v>
      </c>
      <c r="AL7" s="764"/>
      <c r="AM7" s="764"/>
      <c r="AN7" s="764"/>
      <c r="AO7" s="764"/>
      <c r="AP7" s="766"/>
      <c r="AQ7" s="255"/>
      <c r="AR7" s="256" t="s">
        <v>212</v>
      </c>
      <c r="AS7" s="257" t="s">
        <v>205</v>
      </c>
      <c r="AT7" s="257" t="s">
        <v>213</v>
      </c>
      <c r="AU7" s="257" t="s">
        <v>214</v>
      </c>
      <c r="AV7" s="257"/>
      <c r="AW7" s="257"/>
      <c r="AX7" s="257" t="s">
        <v>89</v>
      </c>
      <c r="AY7" s="257" t="s">
        <v>215</v>
      </c>
      <c r="AZ7" s="258" t="s">
        <v>216</v>
      </c>
      <c r="BA7" s="257" t="s">
        <v>197</v>
      </c>
      <c r="BB7" s="257" t="s">
        <v>217</v>
      </c>
      <c r="BC7" s="257" t="s">
        <v>218</v>
      </c>
      <c r="BD7" s="257" t="s">
        <v>219</v>
      </c>
      <c r="BE7" s="257" t="s">
        <v>90</v>
      </c>
      <c r="BF7" s="257" t="s">
        <v>215</v>
      </c>
      <c r="BG7" s="258" t="s">
        <v>216</v>
      </c>
      <c r="BH7" s="257" t="s">
        <v>197</v>
      </c>
      <c r="BI7" s="257" t="s">
        <v>217</v>
      </c>
      <c r="BJ7" s="257" t="s">
        <v>218</v>
      </c>
      <c r="BK7" s="257" t="s">
        <v>219</v>
      </c>
      <c r="BL7" s="255"/>
      <c r="BM7" s="255"/>
    </row>
    <row r="8" spans="1:65" ht="24.75" customHeight="1" thickTop="1">
      <c r="A8" s="708"/>
      <c r="B8" s="260"/>
      <c r="C8" s="791" t="s">
        <v>630</v>
      </c>
      <c r="D8" s="792"/>
      <c r="E8" s="793"/>
      <c r="F8" s="261"/>
      <c r="G8" s="817" t="s">
        <v>631</v>
      </c>
      <c r="H8" s="818"/>
      <c r="I8" s="818"/>
      <c r="J8" s="818"/>
      <c r="K8" s="818"/>
      <c r="L8" s="818"/>
      <c r="M8" s="806" t="s">
        <v>632</v>
      </c>
      <c r="N8" s="807"/>
      <c r="O8" s="807"/>
      <c r="P8" s="807"/>
      <c r="Q8" s="807"/>
      <c r="R8" s="808"/>
      <c r="S8" s="806" t="s">
        <v>633</v>
      </c>
      <c r="T8" s="807"/>
      <c r="U8" s="807"/>
      <c r="V8" s="807"/>
      <c r="W8" s="807"/>
      <c r="X8" s="808"/>
      <c r="Y8" s="806" t="s">
        <v>634</v>
      </c>
      <c r="Z8" s="807"/>
      <c r="AA8" s="807"/>
      <c r="AB8" s="807"/>
      <c r="AC8" s="807"/>
      <c r="AD8" s="808"/>
      <c r="AE8" s="806" t="s">
        <v>635</v>
      </c>
      <c r="AF8" s="807"/>
      <c r="AG8" s="807"/>
      <c r="AH8" s="807"/>
      <c r="AI8" s="807"/>
      <c r="AJ8" s="808"/>
      <c r="AK8" s="806"/>
      <c r="AL8" s="807"/>
      <c r="AM8" s="807"/>
      <c r="AN8" s="807"/>
      <c r="AO8" s="807"/>
      <c r="AP8" s="809"/>
      <c r="AQ8" s="235"/>
      <c r="AR8" s="235"/>
      <c r="AS8" s="262">
        <v>1</v>
      </c>
      <c r="AT8" s="258">
        <v>1</v>
      </c>
      <c r="AU8" s="257">
        <v>1</v>
      </c>
      <c r="AV8" s="258" t="s">
        <v>112</v>
      </c>
      <c r="AW8" s="258"/>
      <c r="AX8" s="263">
        <v>100</v>
      </c>
      <c r="AY8" s="258" t="str">
        <f>VLOOKUP(AX8,メンバー!$B$2:$I$31,2,0)</f>
        <v>石川県</v>
      </c>
      <c r="AZ8" s="264">
        <v>4</v>
      </c>
      <c r="BA8" s="264">
        <v>5</v>
      </c>
      <c r="BB8" s="264">
        <v>6</v>
      </c>
      <c r="BC8" s="264">
        <v>7</v>
      </c>
      <c r="BD8" s="264">
        <v>8</v>
      </c>
      <c r="BE8" s="265">
        <v>300</v>
      </c>
      <c r="BF8" s="258" t="str">
        <f>VLOOKUP(BE8,メンバー!$B$2:$I$34,2,0)</f>
        <v>長野県</v>
      </c>
      <c r="BG8" s="264">
        <v>4</v>
      </c>
      <c r="BH8" s="264">
        <v>5</v>
      </c>
      <c r="BI8" s="264">
        <v>6</v>
      </c>
      <c r="BJ8" s="264">
        <v>7</v>
      </c>
      <c r="BK8" s="264">
        <v>8</v>
      </c>
      <c r="BL8" s="235"/>
      <c r="BM8" s="235"/>
    </row>
    <row r="9" spans="1:65" s="273" customFormat="1" ht="24.75" customHeight="1">
      <c r="A9" s="708"/>
      <c r="B9" s="266"/>
      <c r="C9" s="794"/>
      <c r="D9" s="795"/>
      <c r="E9" s="796"/>
      <c r="F9" s="267"/>
      <c r="G9" s="268" t="s">
        <v>220</v>
      </c>
      <c r="H9" s="819"/>
      <c r="I9" s="819"/>
      <c r="J9" s="819"/>
      <c r="K9" s="819"/>
      <c r="L9" s="819"/>
      <c r="M9" s="269" t="s">
        <v>220</v>
      </c>
      <c r="N9" s="773"/>
      <c r="O9" s="773"/>
      <c r="P9" s="773"/>
      <c r="Q9" s="773"/>
      <c r="R9" s="774"/>
      <c r="S9" s="269" t="s">
        <v>220</v>
      </c>
      <c r="T9" s="773"/>
      <c r="U9" s="773"/>
      <c r="V9" s="773"/>
      <c r="W9" s="773"/>
      <c r="X9" s="774"/>
      <c r="Y9" s="269" t="s">
        <v>220</v>
      </c>
      <c r="Z9" s="733"/>
      <c r="AA9" s="733"/>
      <c r="AB9" s="733"/>
      <c r="AC9" s="733"/>
      <c r="AD9" s="734"/>
      <c r="AE9" s="271" t="s">
        <v>220</v>
      </c>
      <c r="AF9" s="733"/>
      <c r="AG9" s="733"/>
      <c r="AH9" s="733"/>
      <c r="AI9" s="733"/>
      <c r="AJ9" s="733"/>
      <c r="AK9" s="269" t="s">
        <v>220</v>
      </c>
      <c r="AL9" s="733"/>
      <c r="AM9" s="733"/>
      <c r="AN9" s="733"/>
      <c r="AO9" s="733"/>
      <c r="AP9" s="804"/>
      <c r="AQ9" s="272"/>
      <c r="AR9" s="235"/>
      <c r="AS9" s="262">
        <v>2</v>
      </c>
      <c r="AT9" s="258">
        <v>1</v>
      </c>
      <c r="AU9" s="257">
        <v>2</v>
      </c>
      <c r="AV9" s="258" t="s">
        <v>120</v>
      </c>
      <c r="AW9" s="258"/>
      <c r="AX9" s="263">
        <v>400</v>
      </c>
      <c r="AY9" s="258" t="str">
        <f>VLOOKUP(AX9,メンバー!$B$2:$I$31,2,0)</f>
        <v>福井県</v>
      </c>
      <c r="AZ9" s="264">
        <v>4</v>
      </c>
      <c r="BA9" s="264">
        <v>5</v>
      </c>
      <c r="BB9" s="264">
        <v>6</v>
      </c>
      <c r="BC9" s="264">
        <v>7</v>
      </c>
      <c r="BD9" s="264">
        <v>8</v>
      </c>
      <c r="BE9" s="265">
        <v>300</v>
      </c>
      <c r="BF9" s="258" t="str">
        <f>VLOOKUP(BE9,メンバー!$B$2:$I$34,2,0)</f>
        <v>長野県</v>
      </c>
      <c r="BG9" s="264">
        <v>4</v>
      </c>
      <c r="BH9" s="264">
        <v>5</v>
      </c>
      <c r="BI9" s="264">
        <v>6</v>
      </c>
      <c r="BJ9" s="264">
        <v>7</v>
      </c>
      <c r="BK9" s="264">
        <v>8</v>
      </c>
      <c r="BL9" s="272"/>
      <c r="BM9" s="272"/>
    </row>
    <row r="10" spans="1:65" ht="21.75" customHeight="1">
      <c r="A10" s="708"/>
      <c r="B10" s="260"/>
      <c r="C10" s="794"/>
      <c r="D10" s="795"/>
      <c r="E10" s="796"/>
      <c r="F10" s="261"/>
      <c r="G10" s="740" t="s">
        <v>221</v>
      </c>
      <c r="H10" s="773"/>
      <c r="I10" s="773"/>
      <c r="J10" s="474" t="s">
        <v>193</v>
      </c>
      <c r="K10" s="475" t="s">
        <v>625</v>
      </c>
      <c r="L10" s="464"/>
      <c r="M10" s="730" t="s">
        <v>221</v>
      </c>
      <c r="N10" s="773"/>
      <c r="O10" s="773"/>
      <c r="P10" s="227"/>
      <c r="Q10" s="464"/>
      <c r="R10" s="465"/>
      <c r="S10" s="730" t="s">
        <v>221</v>
      </c>
      <c r="T10" s="773"/>
      <c r="U10" s="773"/>
      <c r="V10" s="227"/>
      <c r="W10" s="464"/>
      <c r="X10" s="465"/>
      <c r="Y10" s="730" t="s">
        <v>221</v>
      </c>
      <c r="Z10" s="773"/>
      <c r="AA10" s="773"/>
      <c r="AB10" s="227"/>
      <c r="AC10" s="464"/>
      <c r="AD10" s="465"/>
      <c r="AE10" s="731" t="s">
        <v>221</v>
      </c>
      <c r="AF10" s="773"/>
      <c r="AG10" s="773"/>
      <c r="AH10" s="227"/>
      <c r="AI10" s="464"/>
      <c r="AJ10" s="464"/>
      <c r="AK10" s="730" t="s">
        <v>221</v>
      </c>
      <c r="AL10" s="773"/>
      <c r="AM10" s="773"/>
      <c r="AN10" s="227"/>
      <c r="AO10" s="274"/>
      <c r="AP10" s="276"/>
      <c r="AQ10" s="235"/>
      <c r="AR10" s="235"/>
      <c r="AS10" s="262">
        <v>3</v>
      </c>
      <c r="AT10" s="258">
        <v>1</v>
      </c>
      <c r="AU10" s="257">
        <v>4</v>
      </c>
      <c r="AV10" s="258" t="s">
        <v>125</v>
      </c>
      <c r="AW10" s="258"/>
      <c r="AX10" s="263">
        <v>400</v>
      </c>
      <c r="AY10" s="258" t="str">
        <f>VLOOKUP(AX10,メンバー!$B$2:$I$31,2,0)</f>
        <v>福井県</v>
      </c>
      <c r="AZ10" s="264">
        <v>4</v>
      </c>
      <c r="BA10" s="264">
        <v>5</v>
      </c>
      <c r="BB10" s="264">
        <v>6</v>
      </c>
      <c r="BC10" s="264">
        <v>7</v>
      </c>
      <c r="BD10" s="264">
        <v>8</v>
      </c>
      <c r="BE10" s="265">
        <v>200</v>
      </c>
      <c r="BF10" s="258" t="str">
        <f>VLOOKUP(BE10,メンバー!$B$2:$I$34,2,0)</f>
        <v>富山県</v>
      </c>
      <c r="BG10" s="264">
        <v>4</v>
      </c>
      <c r="BH10" s="264">
        <v>5</v>
      </c>
      <c r="BI10" s="264">
        <v>6</v>
      </c>
      <c r="BJ10" s="264">
        <v>7</v>
      </c>
      <c r="BK10" s="264">
        <v>8</v>
      </c>
      <c r="BL10" s="235"/>
      <c r="BM10" s="235"/>
    </row>
    <row r="11" spans="1:65" ht="21.75" customHeight="1" thickBot="1">
      <c r="A11" s="708"/>
      <c r="B11" s="260"/>
      <c r="C11" s="794"/>
      <c r="D11" s="795"/>
      <c r="E11" s="796"/>
      <c r="F11" s="261"/>
      <c r="G11" s="740" t="s">
        <v>222</v>
      </c>
      <c r="H11" s="773"/>
      <c r="I11" s="773"/>
      <c r="J11" s="474"/>
      <c r="K11" s="464"/>
      <c r="L11" s="464"/>
      <c r="M11" s="730" t="s">
        <v>222</v>
      </c>
      <c r="N11" s="773"/>
      <c r="O11" s="773"/>
      <c r="P11" s="474"/>
      <c r="Q11" s="464"/>
      <c r="R11" s="465"/>
      <c r="S11" s="730" t="s">
        <v>222</v>
      </c>
      <c r="T11" s="773"/>
      <c r="U11" s="773"/>
      <c r="V11" s="227"/>
      <c r="W11" s="464"/>
      <c r="X11" s="465"/>
      <c r="Y11" s="730" t="s">
        <v>222</v>
      </c>
      <c r="Z11" s="773"/>
      <c r="AA11" s="773"/>
      <c r="AB11" s="478" t="s">
        <v>193</v>
      </c>
      <c r="AC11" s="475" t="s">
        <v>625</v>
      </c>
      <c r="AD11" s="465"/>
      <c r="AE11" s="731" t="s">
        <v>222</v>
      </c>
      <c r="AF11" s="773"/>
      <c r="AG11" s="773"/>
      <c r="AH11" s="227"/>
      <c r="AI11" s="464"/>
      <c r="AJ11" s="464"/>
      <c r="AK11" s="730" t="s">
        <v>222</v>
      </c>
      <c r="AL11" s="773"/>
      <c r="AM11" s="773"/>
      <c r="AN11" s="227"/>
      <c r="AO11" s="274"/>
      <c r="AP11" s="276"/>
      <c r="AQ11" s="235"/>
      <c r="AR11" s="235"/>
      <c r="AS11" s="262">
        <v>4</v>
      </c>
      <c r="AT11" s="258">
        <v>1</v>
      </c>
      <c r="AU11" s="257">
        <v>6</v>
      </c>
      <c r="AV11" s="258" t="s">
        <v>128</v>
      </c>
      <c r="AW11" s="258"/>
      <c r="AX11" s="263">
        <v>400</v>
      </c>
      <c r="AY11" s="258" t="str">
        <f>VLOOKUP(AX11,メンバー!$B$2:$I$31,2,0)</f>
        <v>福井県</v>
      </c>
      <c r="AZ11" s="264">
        <v>4</v>
      </c>
      <c r="BA11" s="264">
        <v>5</v>
      </c>
      <c r="BB11" s="264">
        <v>6</v>
      </c>
      <c r="BC11" s="264">
        <v>7</v>
      </c>
      <c r="BD11" s="264">
        <v>8</v>
      </c>
      <c r="BE11" s="265">
        <v>500</v>
      </c>
      <c r="BF11" s="258" t="str">
        <f>VLOOKUP(BE11,メンバー!$B$2:$I$34,2,0)</f>
        <v>新潟県</v>
      </c>
      <c r="BG11" s="264">
        <v>4</v>
      </c>
      <c r="BH11" s="264">
        <v>5</v>
      </c>
      <c r="BI11" s="264">
        <v>6</v>
      </c>
      <c r="BJ11" s="264">
        <v>7</v>
      </c>
      <c r="BK11" s="264">
        <v>8</v>
      </c>
      <c r="BL11" s="235"/>
      <c r="BM11" s="235"/>
    </row>
    <row r="12" spans="1:65" ht="21.75" customHeight="1" thickTop="1">
      <c r="A12" s="708"/>
      <c r="B12" s="260"/>
      <c r="C12" s="742" t="str">
        <f>VLOOKUP(B7,メンバー!$B$3:$I$32,8,0)</f>
        <v>少年男子</v>
      </c>
      <c r="D12" s="743"/>
      <c r="E12" s="744"/>
      <c r="F12" s="261"/>
      <c r="G12" s="760" t="s">
        <v>372</v>
      </c>
      <c r="H12" s="737"/>
      <c r="I12" s="738"/>
      <c r="J12" s="278"/>
      <c r="K12" s="279"/>
      <c r="L12" s="280"/>
      <c r="M12" s="736" t="s">
        <v>372</v>
      </c>
      <c r="N12" s="737"/>
      <c r="O12" s="738"/>
      <c r="P12" s="281"/>
      <c r="Q12" s="279"/>
      <c r="R12" s="280"/>
      <c r="S12" s="736" t="s">
        <v>372</v>
      </c>
      <c r="T12" s="737"/>
      <c r="U12" s="738"/>
      <c r="V12" s="278"/>
      <c r="W12" s="279"/>
      <c r="X12" s="280"/>
      <c r="Y12" s="736" t="s">
        <v>372</v>
      </c>
      <c r="Z12" s="737"/>
      <c r="AA12" s="738"/>
      <c r="AB12" s="322"/>
      <c r="AC12" s="279"/>
      <c r="AD12" s="280"/>
      <c r="AE12" s="736" t="s">
        <v>372</v>
      </c>
      <c r="AF12" s="737"/>
      <c r="AG12" s="738"/>
      <c r="AH12" s="476" t="s">
        <v>625</v>
      </c>
      <c r="AI12" s="279"/>
      <c r="AJ12" s="280"/>
      <c r="AK12" s="736" t="s">
        <v>372</v>
      </c>
      <c r="AL12" s="737"/>
      <c r="AM12" s="738"/>
      <c r="AN12" s="278"/>
      <c r="AO12" s="279"/>
      <c r="AP12" s="282"/>
      <c r="AQ12" s="235"/>
      <c r="AR12" s="235"/>
      <c r="AS12" s="262">
        <v>5</v>
      </c>
      <c r="AT12" s="258">
        <v>1</v>
      </c>
      <c r="AU12" s="257">
        <v>7</v>
      </c>
      <c r="AV12" s="258" t="s">
        <v>131</v>
      </c>
      <c r="AW12" s="258"/>
      <c r="AX12" s="263">
        <v>400</v>
      </c>
      <c r="AY12" s="258" t="str">
        <f>VLOOKUP(AX12,メンバー!$B$2:$I$31,2,0)</f>
        <v>福井県</v>
      </c>
      <c r="AZ12" s="264">
        <v>4</v>
      </c>
      <c r="BA12" s="264">
        <v>5</v>
      </c>
      <c r="BB12" s="264">
        <v>6</v>
      </c>
      <c r="BC12" s="264">
        <v>7</v>
      </c>
      <c r="BD12" s="264">
        <v>8</v>
      </c>
      <c r="BE12" s="265">
        <v>100</v>
      </c>
      <c r="BF12" s="258" t="str">
        <f>VLOOKUP(BE12,メンバー!$B$2:$I$34,2,0)</f>
        <v>石川県</v>
      </c>
      <c r="BG12" s="264">
        <v>4</v>
      </c>
      <c r="BH12" s="264">
        <v>5</v>
      </c>
      <c r="BI12" s="264">
        <v>6</v>
      </c>
      <c r="BJ12" s="264">
        <v>7</v>
      </c>
      <c r="BK12" s="264">
        <v>8</v>
      </c>
      <c r="BL12" s="235"/>
      <c r="BM12" s="235"/>
    </row>
    <row r="13" spans="1:65" ht="21.75" customHeight="1">
      <c r="A13" s="708"/>
      <c r="B13" s="260"/>
      <c r="C13" s="742"/>
      <c r="D13" s="743"/>
      <c r="E13" s="744"/>
      <c r="F13" s="261"/>
      <c r="G13" s="740" t="s">
        <v>371</v>
      </c>
      <c r="H13" s="731"/>
      <c r="I13" s="732"/>
      <c r="J13" s="227"/>
      <c r="K13" s="274"/>
      <c r="L13" s="275"/>
      <c r="M13" s="730" t="s">
        <v>371</v>
      </c>
      <c r="N13" s="731"/>
      <c r="O13" s="732"/>
      <c r="P13" s="270"/>
      <c r="Q13" s="274"/>
      <c r="R13" s="275"/>
      <c r="S13" s="730" t="s">
        <v>371</v>
      </c>
      <c r="T13" s="731"/>
      <c r="U13" s="732"/>
      <c r="V13" s="227"/>
      <c r="W13" s="274"/>
      <c r="X13" s="275"/>
      <c r="Y13" s="730" t="s">
        <v>371</v>
      </c>
      <c r="Z13" s="731"/>
      <c r="AA13" s="732"/>
      <c r="AB13" s="318"/>
      <c r="AC13" s="274"/>
      <c r="AD13" s="275"/>
      <c r="AE13" s="730" t="s">
        <v>371</v>
      </c>
      <c r="AF13" s="731"/>
      <c r="AG13" s="732"/>
      <c r="AH13" s="475" t="s">
        <v>625</v>
      </c>
      <c r="AI13" s="274"/>
      <c r="AJ13" s="275"/>
      <c r="AK13" s="730" t="s">
        <v>371</v>
      </c>
      <c r="AL13" s="731"/>
      <c r="AM13" s="732"/>
      <c r="AN13" s="227"/>
      <c r="AO13" s="274"/>
      <c r="AP13" s="276"/>
      <c r="AQ13" s="235"/>
      <c r="AR13" s="235"/>
      <c r="AS13" s="262"/>
      <c r="AT13" s="258"/>
      <c r="AU13" s="257"/>
      <c r="AV13" s="258"/>
      <c r="AW13" s="258"/>
      <c r="AX13" s="277"/>
      <c r="AY13" s="258"/>
      <c r="AZ13" s="264"/>
      <c r="BA13" s="264"/>
      <c r="BB13" s="264"/>
      <c r="BC13" s="264"/>
      <c r="BD13" s="264"/>
      <c r="BE13" s="265"/>
      <c r="BF13" s="258"/>
      <c r="BG13" s="264"/>
      <c r="BH13" s="264"/>
      <c r="BI13" s="264"/>
      <c r="BJ13" s="264"/>
      <c r="BK13" s="264"/>
      <c r="BL13" s="235"/>
      <c r="BM13" s="235"/>
    </row>
    <row r="14" spans="1:65" ht="21.75" customHeight="1" thickBot="1">
      <c r="A14" s="708"/>
      <c r="B14" s="260"/>
      <c r="C14" s="745"/>
      <c r="D14" s="746"/>
      <c r="E14" s="747"/>
      <c r="F14" s="261"/>
      <c r="G14" s="727" t="s">
        <v>370</v>
      </c>
      <c r="H14" s="728"/>
      <c r="I14" s="729"/>
      <c r="J14" s="283"/>
      <c r="K14" s="284"/>
      <c r="L14" s="285"/>
      <c r="M14" s="727" t="s">
        <v>370</v>
      </c>
      <c r="N14" s="728"/>
      <c r="O14" s="729"/>
      <c r="P14" s="286"/>
      <c r="Q14" s="284"/>
      <c r="R14" s="285"/>
      <c r="S14" s="727" t="s">
        <v>370</v>
      </c>
      <c r="T14" s="728"/>
      <c r="U14" s="729"/>
      <c r="V14" s="283"/>
      <c r="W14" s="284"/>
      <c r="X14" s="285"/>
      <c r="Y14" s="727" t="s">
        <v>370</v>
      </c>
      <c r="Z14" s="728"/>
      <c r="AA14" s="729"/>
      <c r="AB14" s="320"/>
      <c r="AC14" s="284"/>
      <c r="AD14" s="285"/>
      <c r="AE14" s="727" t="s">
        <v>370</v>
      </c>
      <c r="AF14" s="728"/>
      <c r="AG14" s="729"/>
      <c r="AH14" s="477" t="s">
        <v>625</v>
      </c>
      <c r="AI14" s="284"/>
      <c r="AJ14" s="285"/>
      <c r="AK14" s="727" t="s">
        <v>370</v>
      </c>
      <c r="AL14" s="728"/>
      <c r="AM14" s="729"/>
      <c r="AN14" s="283"/>
      <c r="AO14" s="284"/>
      <c r="AP14" s="287"/>
      <c r="AQ14" s="235"/>
      <c r="AR14" s="235"/>
      <c r="AS14" s="262"/>
      <c r="AT14" s="258"/>
      <c r="AU14" s="257"/>
      <c r="AV14" s="258"/>
      <c r="AW14" s="258"/>
      <c r="AX14" s="277"/>
      <c r="AY14" s="258"/>
      <c r="AZ14" s="264"/>
      <c r="BA14" s="264"/>
      <c r="BB14" s="264"/>
      <c r="BC14" s="264"/>
      <c r="BD14" s="264"/>
      <c r="BE14" s="265"/>
      <c r="BF14" s="258"/>
      <c r="BG14" s="264"/>
      <c r="BH14" s="264"/>
      <c r="BI14" s="264"/>
      <c r="BJ14" s="264"/>
      <c r="BK14" s="264"/>
      <c r="BL14" s="235"/>
      <c r="BM14" s="235"/>
    </row>
    <row r="15" spans="1:65" ht="21.75" customHeight="1" thickBot="1" thickTop="1">
      <c r="A15" s="708"/>
      <c r="B15" s="260"/>
      <c r="C15" s="288"/>
      <c r="D15" s="288"/>
      <c r="E15" s="288"/>
      <c r="F15" s="261"/>
      <c r="G15" s="260"/>
      <c r="H15" s="288"/>
      <c r="I15" s="288"/>
      <c r="J15" s="288"/>
      <c r="K15" s="288"/>
      <c r="L15" s="288"/>
      <c r="M15" s="291"/>
      <c r="N15" s="292"/>
      <c r="O15" s="292"/>
      <c r="P15" s="288"/>
      <c r="Q15" s="288"/>
      <c r="R15" s="290"/>
      <c r="S15" s="289"/>
      <c r="T15" s="288"/>
      <c r="U15" s="288"/>
      <c r="V15" s="288"/>
      <c r="W15" s="288"/>
      <c r="X15" s="290"/>
      <c r="Y15" s="291"/>
      <c r="Z15" s="292"/>
      <c r="AA15" s="292"/>
      <c r="AB15" s="292"/>
      <c r="AC15" s="292"/>
      <c r="AD15" s="293"/>
      <c r="AE15" s="292"/>
      <c r="AF15" s="288"/>
      <c r="AG15" s="288"/>
      <c r="AH15" s="288"/>
      <c r="AI15" s="288"/>
      <c r="AJ15" s="288"/>
      <c r="AK15" s="291"/>
      <c r="AL15" s="288"/>
      <c r="AM15" s="288"/>
      <c r="AN15" s="288"/>
      <c r="AO15" s="288"/>
      <c r="AP15" s="261"/>
      <c r="AQ15" s="235"/>
      <c r="AR15" s="235"/>
      <c r="AS15" s="262"/>
      <c r="AT15" s="258"/>
      <c r="AU15" s="257"/>
      <c r="AV15" s="258"/>
      <c r="AW15" s="258"/>
      <c r="AX15" s="277"/>
      <c r="AY15" s="258"/>
      <c r="AZ15" s="264"/>
      <c r="BA15" s="264"/>
      <c r="BB15" s="264"/>
      <c r="BC15" s="264"/>
      <c r="BD15" s="264"/>
      <c r="BE15" s="265"/>
      <c r="BF15" s="258"/>
      <c r="BG15" s="264"/>
      <c r="BH15" s="264"/>
      <c r="BI15" s="264"/>
      <c r="BJ15" s="264"/>
      <c r="BK15" s="264"/>
      <c r="BL15" s="235"/>
      <c r="BM15" s="235"/>
    </row>
    <row r="16" spans="1:65" ht="40.5" customHeight="1" thickBot="1">
      <c r="A16" s="708"/>
      <c r="B16" s="260"/>
      <c r="C16" s="828" t="s">
        <v>642</v>
      </c>
      <c r="D16" s="821"/>
      <c r="E16" s="822"/>
      <c r="F16" s="261"/>
      <c r="G16" s="748" t="s">
        <v>621</v>
      </c>
      <c r="H16" s="829"/>
      <c r="I16" s="829"/>
      <c r="J16" s="831" t="s">
        <v>193</v>
      </c>
      <c r="K16" s="831"/>
      <c r="L16" s="288"/>
      <c r="M16" s="753" t="s">
        <v>621</v>
      </c>
      <c r="N16" s="830"/>
      <c r="O16" s="830"/>
      <c r="P16" s="823"/>
      <c r="Q16" s="823"/>
      <c r="R16" s="288"/>
      <c r="S16" s="753" t="s">
        <v>621</v>
      </c>
      <c r="T16" s="830"/>
      <c r="U16" s="830"/>
      <c r="V16" s="823" t="s">
        <v>376</v>
      </c>
      <c r="W16" s="823"/>
      <c r="X16" s="288"/>
      <c r="Y16" s="753" t="s">
        <v>621</v>
      </c>
      <c r="Z16" s="830"/>
      <c r="AA16" s="830"/>
      <c r="AB16" s="831" t="s">
        <v>193</v>
      </c>
      <c r="AC16" s="831"/>
      <c r="AD16" s="290"/>
      <c r="AE16" s="753" t="s">
        <v>621</v>
      </c>
      <c r="AF16" s="830"/>
      <c r="AG16" s="830"/>
      <c r="AH16" s="823"/>
      <c r="AI16" s="823"/>
      <c r="AJ16" s="288"/>
      <c r="AK16" s="753" t="s">
        <v>621</v>
      </c>
      <c r="AL16" s="830"/>
      <c r="AM16" s="830"/>
      <c r="AN16" s="472"/>
      <c r="AO16" s="472"/>
      <c r="AP16" s="261"/>
      <c r="AQ16" s="235"/>
      <c r="AR16" s="235"/>
      <c r="AS16" s="262"/>
      <c r="AT16" s="258"/>
      <c r="AU16" s="257"/>
      <c r="AV16" s="294"/>
      <c r="AW16" s="258"/>
      <c r="AX16" s="277"/>
      <c r="AY16" s="258"/>
      <c r="AZ16" s="264"/>
      <c r="BA16" s="264"/>
      <c r="BB16" s="264"/>
      <c r="BC16" s="264"/>
      <c r="BD16" s="264"/>
      <c r="BE16" s="265"/>
      <c r="BF16" s="258"/>
      <c r="BG16" s="264"/>
      <c r="BH16" s="264"/>
      <c r="BI16" s="264"/>
      <c r="BJ16" s="264"/>
      <c r="BK16" s="264"/>
      <c r="BL16" s="235"/>
      <c r="BM16" s="235"/>
    </row>
    <row r="17" spans="1:65" ht="45.75" customHeight="1" thickBot="1">
      <c r="A17" s="709"/>
      <c r="B17" s="801" t="s">
        <v>87</v>
      </c>
      <c r="C17" s="802"/>
      <c r="D17" s="802"/>
      <c r="E17" s="802"/>
      <c r="F17" s="803"/>
      <c r="G17" s="832" t="s">
        <v>624</v>
      </c>
      <c r="H17" s="825"/>
      <c r="I17" s="825"/>
      <c r="J17" s="288"/>
      <c r="K17" s="295"/>
      <c r="L17" s="288"/>
      <c r="M17" s="824" t="s">
        <v>629</v>
      </c>
      <c r="N17" s="825"/>
      <c r="O17" s="825"/>
      <c r="P17" s="288"/>
      <c r="Q17" s="295"/>
      <c r="R17" s="288"/>
      <c r="S17" s="824" t="s">
        <v>626</v>
      </c>
      <c r="T17" s="825"/>
      <c r="U17" s="825"/>
      <c r="V17" s="288"/>
      <c r="W17" s="295"/>
      <c r="X17" s="288"/>
      <c r="Y17" s="824" t="s">
        <v>627</v>
      </c>
      <c r="Z17" s="825"/>
      <c r="AA17" s="825"/>
      <c r="AB17" s="288"/>
      <c r="AC17" s="295"/>
      <c r="AD17" s="290"/>
      <c r="AE17" s="824" t="s">
        <v>628</v>
      </c>
      <c r="AF17" s="825"/>
      <c r="AG17" s="825"/>
      <c r="AH17" s="288"/>
      <c r="AI17" s="295"/>
      <c r="AJ17" s="288"/>
      <c r="AK17" s="289"/>
      <c r="AL17" s="288"/>
      <c r="AM17" s="288"/>
      <c r="AN17" s="288"/>
      <c r="AO17" s="295"/>
      <c r="AP17" s="261"/>
      <c r="AQ17" s="235"/>
      <c r="AR17" s="235"/>
      <c r="AS17" s="262"/>
      <c r="AT17" s="258"/>
      <c r="AU17" s="257"/>
      <c r="AV17" s="294"/>
      <c r="AW17" s="258"/>
      <c r="AX17" s="277"/>
      <c r="AY17" s="258"/>
      <c r="AZ17" s="264"/>
      <c r="BA17" s="264"/>
      <c r="BB17" s="264"/>
      <c r="BC17" s="264"/>
      <c r="BD17" s="264"/>
      <c r="BE17" s="265"/>
      <c r="BF17" s="258"/>
      <c r="BG17" s="264"/>
      <c r="BH17" s="264"/>
      <c r="BI17" s="264"/>
      <c r="BJ17" s="264"/>
      <c r="BK17" s="264"/>
      <c r="BL17" s="235"/>
      <c r="BM17" s="235"/>
    </row>
    <row r="18" spans="1:65" ht="15.75" customHeight="1" thickBot="1">
      <c r="A18" s="704" t="s">
        <v>90</v>
      </c>
      <c r="B18" s="801"/>
      <c r="C18" s="802"/>
      <c r="D18" s="802"/>
      <c r="E18" s="802"/>
      <c r="F18" s="803"/>
      <c r="G18" s="832"/>
      <c r="H18" s="825"/>
      <c r="I18" s="825"/>
      <c r="J18" s="288"/>
      <c r="K18" s="295"/>
      <c r="L18" s="288"/>
      <c r="M18" s="824"/>
      <c r="N18" s="825"/>
      <c r="O18" s="825"/>
      <c r="P18" s="288"/>
      <c r="Q18" s="295"/>
      <c r="R18" s="288"/>
      <c r="S18" s="824"/>
      <c r="T18" s="825"/>
      <c r="U18" s="825"/>
      <c r="V18" s="288"/>
      <c r="W18" s="295"/>
      <c r="X18" s="288"/>
      <c r="Y18" s="824"/>
      <c r="Z18" s="825"/>
      <c r="AA18" s="825"/>
      <c r="AB18" s="288"/>
      <c r="AC18" s="295"/>
      <c r="AD18" s="290"/>
      <c r="AE18" s="824"/>
      <c r="AF18" s="825"/>
      <c r="AG18" s="825"/>
      <c r="AH18" s="288"/>
      <c r="AI18" s="295"/>
      <c r="AJ18" s="288"/>
      <c r="AK18" s="289"/>
      <c r="AL18" s="288"/>
      <c r="AM18" s="288"/>
      <c r="AN18" s="288"/>
      <c r="AO18" s="295"/>
      <c r="AP18" s="261"/>
      <c r="AQ18" s="235"/>
      <c r="AR18" s="235"/>
      <c r="AS18" s="262"/>
      <c r="AT18" s="258"/>
      <c r="AU18" s="257"/>
      <c r="AV18" s="258"/>
      <c r="AW18" s="258"/>
      <c r="AX18" s="277"/>
      <c r="AY18" s="258"/>
      <c r="AZ18" s="264"/>
      <c r="BA18" s="264"/>
      <c r="BB18" s="264"/>
      <c r="BC18" s="264"/>
      <c r="BD18" s="264"/>
      <c r="BE18" s="265"/>
      <c r="BF18" s="258"/>
      <c r="BG18" s="264"/>
      <c r="BH18" s="264"/>
      <c r="BI18" s="264"/>
      <c r="BJ18" s="264"/>
      <c r="BK18" s="264"/>
      <c r="BL18" s="235"/>
      <c r="BM18" s="235"/>
    </row>
    <row r="19" spans="1:65" ht="40.5" customHeight="1" thickBot="1">
      <c r="A19" s="705"/>
      <c r="B19" s="260"/>
      <c r="C19" s="820" t="s">
        <v>643</v>
      </c>
      <c r="D19" s="821"/>
      <c r="E19" s="822"/>
      <c r="F19" s="261"/>
      <c r="G19" s="832"/>
      <c r="H19" s="825"/>
      <c r="I19" s="825"/>
      <c r="J19" s="823"/>
      <c r="K19" s="823"/>
      <c r="L19" s="288"/>
      <c r="M19" s="824"/>
      <c r="N19" s="825"/>
      <c r="O19" s="825"/>
      <c r="P19" s="831" t="s">
        <v>193</v>
      </c>
      <c r="Q19" s="831"/>
      <c r="R19" s="288"/>
      <c r="S19" s="824"/>
      <c r="T19" s="825"/>
      <c r="U19" s="825"/>
      <c r="V19" s="823" t="s">
        <v>376</v>
      </c>
      <c r="W19" s="823"/>
      <c r="X19" s="288"/>
      <c r="Y19" s="824"/>
      <c r="Z19" s="825"/>
      <c r="AA19" s="825"/>
      <c r="AB19" s="823"/>
      <c r="AC19" s="823"/>
      <c r="AD19" s="290"/>
      <c r="AE19" s="824"/>
      <c r="AF19" s="825"/>
      <c r="AG19" s="825"/>
      <c r="AH19" s="831" t="s">
        <v>193</v>
      </c>
      <c r="AI19" s="831"/>
      <c r="AJ19" s="288"/>
      <c r="AK19" s="289"/>
      <c r="AL19" s="473"/>
      <c r="AM19" s="473"/>
      <c r="AN19" s="473"/>
      <c r="AO19" s="473"/>
      <c r="AP19" s="261"/>
      <c r="AQ19" s="235"/>
      <c r="AR19" s="256" t="s">
        <v>223</v>
      </c>
      <c r="AS19" s="257" t="s">
        <v>205</v>
      </c>
      <c r="AT19" s="257" t="s">
        <v>213</v>
      </c>
      <c r="AU19" s="257" t="s">
        <v>224</v>
      </c>
      <c r="AV19" s="257"/>
      <c r="AW19" s="257"/>
      <c r="AX19" s="257" t="s">
        <v>89</v>
      </c>
      <c r="AY19" s="257" t="s">
        <v>215</v>
      </c>
      <c r="AZ19" s="258" t="s">
        <v>216</v>
      </c>
      <c r="BA19" s="257" t="s">
        <v>197</v>
      </c>
      <c r="BB19" s="257" t="s">
        <v>217</v>
      </c>
      <c r="BC19" s="257" t="s">
        <v>218</v>
      </c>
      <c r="BD19" s="257" t="s">
        <v>219</v>
      </c>
      <c r="BE19" s="257" t="s">
        <v>90</v>
      </c>
      <c r="BF19" s="257" t="s">
        <v>215</v>
      </c>
      <c r="BG19" s="258" t="s">
        <v>216</v>
      </c>
      <c r="BH19" s="257" t="s">
        <v>197</v>
      </c>
      <c r="BI19" s="257" t="s">
        <v>217</v>
      </c>
      <c r="BJ19" s="257" t="s">
        <v>218</v>
      </c>
      <c r="BK19" s="257" t="s">
        <v>219</v>
      </c>
      <c r="BL19" s="235"/>
      <c r="BM19" s="235"/>
    </row>
    <row r="20" spans="1:65" ht="45.75" customHeight="1" thickBot="1">
      <c r="A20" s="705"/>
      <c r="B20" s="260"/>
      <c r="C20" s="288"/>
      <c r="D20" s="288"/>
      <c r="E20" s="288"/>
      <c r="F20" s="261"/>
      <c r="G20" s="833"/>
      <c r="H20" s="827"/>
      <c r="I20" s="827"/>
      <c r="J20" s="288"/>
      <c r="K20" s="288"/>
      <c r="L20" s="288"/>
      <c r="M20" s="826"/>
      <c r="N20" s="827"/>
      <c r="O20" s="827"/>
      <c r="P20" s="288"/>
      <c r="Q20" s="288"/>
      <c r="R20" s="288"/>
      <c r="S20" s="826"/>
      <c r="T20" s="827"/>
      <c r="U20" s="827"/>
      <c r="V20" s="288"/>
      <c r="W20" s="288"/>
      <c r="X20" s="288"/>
      <c r="Y20" s="826"/>
      <c r="Z20" s="827"/>
      <c r="AA20" s="827"/>
      <c r="AB20" s="298"/>
      <c r="AC20" s="298"/>
      <c r="AD20" s="300"/>
      <c r="AE20" s="826"/>
      <c r="AF20" s="827"/>
      <c r="AG20" s="827"/>
      <c r="AH20" s="288"/>
      <c r="AI20" s="288"/>
      <c r="AJ20" s="288"/>
      <c r="AK20" s="299"/>
      <c r="AL20" s="288"/>
      <c r="AM20" s="288"/>
      <c r="AN20" s="288"/>
      <c r="AO20" s="288"/>
      <c r="AP20" s="261"/>
      <c r="AQ20" s="235"/>
      <c r="AR20" s="296"/>
      <c r="AS20" s="262">
        <v>21</v>
      </c>
      <c r="AT20" s="258">
        <v>2</v>
      </c>
      <c r="AU20" s="257">
        <v>1</v>
      </c>
      <c r="AV20" s="258" t="s">
        <v>113</v>
      </c>
      <c r="AW20" s="258"/>
      <c r="AX20" s="263">
        <v>500</v>
      </c>
      <c r="AY20" s="258" t="str">
        <f>VLOOKUP(AX20,メンバー!$B$2:$I$31,2,0)</f>
        <v>新潟県</v>
      </c>
      <c r="AZ20" s="264">
        <v>4</v>
      </c>
      <c r="BA20" s="264">
        <v>5</v>
      </c>
      <c r="BB20" s="264">
        <v>6</v>
      </c>
      <c r="BC20" s="264">
        <v>7</v>
      </c>
      <c r="BD20" s="264">
        <v>8</v>
      </c>
      <c r="BE20" s="265">
        <v>200</v>
      </c>
      <c r="BF20" s="258" t="str">
        <f>VLOOKUP(BE20,メンバー!$B$2:$I$34,2,0)</f>
        <v>富山県</v>
      </c>
      <c r="BG20" s="264">
        <v>4</v>
      </c>
      <c r="BH20" s="264">
        <v>5</v>
      </c>
      <c r="BI20" s="264">
        <v>6</v>
      </c>
      <c r="BJ20" s="264">
        <v>7</v>
      </c>
      <c r="BK20" s="264">
        <v>8</v>
      </c>
      <c r="BL20" s="235"/>
      <c r="BM20" s="235"/>
    </row>
    <row r="21" spans="1:65" ht="18.75" customHeight="1" thickTop="1">
      <c r="A21" s="705"/>
      <c r="B21" s="260"/>
      <c r="C21" s="791" t="s">
        <v>636</v>
      </c>
      <c r="D21" s="792"/>
      <c r="E21" s="793"/>
      <c r="F21" s="261"/>
      <c r="G21" s="736" t="s">
        <v>370</v>
      </c>
      <c r="H21" s="737"/>
      <c r="I21" s="738"/>
      <c r="J21" s="278"/>
      <c r="K21" s="279"/>
      <c r="L21" s="280"/>
      <c r="M21" s="736" t="s">
        <v>370</v>
      </c>
      <c r="N21" s="737"/>
      <c r="O21" s="738"/>
      <c r="P21" s="278"/>
      <c r="Q21" s="279"/>
      <c r="R21" s="280"/>
      <c r="S21" s="736" t="s">
        <v>370</v>
      </c>
      <c r="T21" s="737"/>
      <c r="U21" s="738"/>
      <c r="V21" s="281"/>
      <c r="W21" s="279"/>
      <c r="X21" s="280"/>
      <c r="Y21" s="736" t="s">
        <v>370</v>
      </c>
      <c r="Z21" s="737"/>
      <c r="AA21" s="738"/>
      <c r="AB21" s="321"/>
      <c r="AC21" s="279"/>
      <c r="AD21" s="280"/>
      <c r="AE21" s="736" t="s">
        <v>370</v>
      </c>
      <c r="AF21" s="737"/>
      <c r="AG21" s="738"/>
      <c r="AH21" s="321"/>
      <c r="AI21" s="279"/>
      <c r="AJ21" s="280"/>
      <c r="AK21" s="736" t="s">
        <v>370</v>
      </c>
      <c r="AL21" s="737"/>
      <c r="AM21" s="738"/>
      <c r="AN21" s="281"/>
      <c r="AO21" s="279"/>
      <c r="AP21" s="282"/>
      <c r="AQ21" s="235"/>
      <c r="AR21" s="296"/>
      <c r="AS21" s="262">
        <v>22</v>
      </c>
      <c r="AT21" s="258">
        <v>2</v>
      </c>
      <c r="AU21" s="257">
        <v>2</v>
      </c>
      <c r="AV21" s="258" t="s">
        <v>121</v>
      </c>
      <c r="AW21" s="258"/>
      <c r="AX21" s="263">
        <v>100</v>
      </c>
      <c r="AY21" s="258" t="str">
        <f>VLOOKUP(AX21,メンバー!$B$2:$I$31,2,0)</f>
        <v>石川県</v>
      </c>
      <c r="AZ21" s="264">
        <v>4</v>
      </c>
      <c r="BA21" s="264">
        <v>5</v>
      </c>
      <c r="BB21" s="264">
        <v>6</v>
      </c>
      <c r="BC21" s="264">
        <v>7</v>
      </c>
      <c r="BD21" s="264">
        <v>8</v>
      </c>
      <c r="BE21" s="265">
        <v>500</v>
      </c>
      <c r="BF21" s="258" t="str">
        <f>VLOOKUP(BE21,メンバー!$B$2:$I$34,2,0)</f>
        <v>新潟県</v>
      </c>
      <c r="BG21" s="264">
        <v>4</v>
      </c>
      <c r="BH21" s="264">
        <v>5</v>
      </c>
      <c r="BI21" s="264">
        <v>6</v>
      </c>
      <c r="BJ21" s="264">
        <v>7</v>
      </c>
      <c r="BK21" s="264">
        <v>8</v>
      </c>
      <c r="BL21" s="235"/>
      <c r="BM21" s="235"/>
    </row>
    <row r="22" spans="1:65" ht="21.75" customHeight="1">
      <c r="A22" s="705"/>
      <c r="B22" s="260"/>
      <c r="C22" s="794"/>
      <c r="D22" s="795"/>
      <c r="E22" s="796"/>
      <c r="F22" s="261"/>
      <c r="G22" s="740" t="s">
        <v>371</v>
      </c>
      <c r="H22" s="731"/>
      <c r="I22" s="732"/>
      <c r="J22" s="227"/>
      <c r="K22" s="274"/>
      <c r="L22" s="275"/>
      <c r="M22" s="730" t="s">
        <v>371</v>
      </c>
      <c r="N22" s="731"/>
      <c r="O22" s="732"/>
      <c r="P22" s="227"/>
      <c r="Q22" s="274"/>
      <c r="R22" s="275"/>
      <c r="S22" s="730" t="s">
        <v>371</v>
      </c>
      <c r="T22" s="731"/>
      <c r="U22" s="732"/>
      <c r="V22" s="270"/>
      <c r="W22" s="274"/>
      <c r="X22" s="275"/>
      <c r="Y22" s="730" t="s">
        <v>371</v>
      </c>
      <c r="Z22" s="731"/>
      <c r="AA22" s="732"/>
      <c r="AB22" s="317"/>
      <c r="AC22" s="274"/>
      <c r="AD22" s="275"/>
      <c r="AE22" s="730" t="s">
        <v>371</v>
      </c>
      <c r="AF22" s="731"/>
      <c r="AG22" s="732"/>
      <c r="AH22" s="317"/>
      <c r="AI22" s="274"/>
      <c r="AJ22" s="275"/>
      <c r="AK22" s="730" t="s">
        <v>371</v>
      </c>
      <c r="AL22" s="731"/>
      <c r="AM22" s="732"/>
      <c r="AN22" s="270"/>
      <c r="AO22" s="274"/>
      <c r="AP22" s="276"/>
      <c r="AQ22" s="235"/>
      <c r="AR22" s="296"/>
      <c r="AS22" s="262">
        <v>23</v>
      </c>
      <c r="AT22" s="258">
        <v>2</v>
      </c>
      <c r="AU22" s="257">
        <v>4</v>
      </c>
      <c r="AV22" s="258" t="s">
        <v>126</v>
      </c>
      <c r="AW22" s="258"/>
      <c r="AX22" s="263">
        <v>500</v>
      </c>
      <c r="AY22" s="258" t="str">
        <f>VLOOKUP(AX22,メンバー!$B$2:$I$31,2,0)</f>
        <v>新潟県</v>
      </c>
      <c r="AZ22" s="264">
        <v>4</v>
      </c>
      <c r="BA22" s="264">
        <v>5</v>
      </c>
      <c r="BB22" s="264">
        <v>6</v>
      </c>
      <c r="BC22" s="264">
        <v>7</v>
      </c>
      <c r="BD22" s="264">
        <v>8</v>
      </c>
      <c r="BE22" s="265">
        <v>300</v>
      </c>
      <c r="BF22" s="258" t="str">
        <f>VLOOKUP(BE22,メンバー!$B$2:$I$34,2,0)</f>
        <v>長野県</v>
      </c>
      <c r="BG22" s="264">
        <v>4</v>
      </c>
      <c r="BH22" s="264">
        <v>5</v>
      </c>
      <c r="BI22" s="264">
        <v>6</v>
      </c>
      <c r="BJ22" s="264">
        <v>7</v>
      </c>
      <c r="BK22" s="264">
        <v>8</v>
      </c>
      <c r="BL22" s="235"/>
      <c r="BM22" s="235"/>
    </row>
    <row r="23" spans="1:65" ht="21.75" customHeight="1" thickBot="1">
      <c r="A23" s="705"/>
      <c r="B23" s="260"/>
      <c r="C23" s="794"/>
      <c r="D23" s="795"/>
      <c r="E23" s="796"/>
      <c r="F23" s="261"/>
      <c r="G23" s="741" t="s">
        <v>372</v>
      </c>
      <c r="H23" s="728"/>
      <c r="I23" s="729"/>
      <c r="J23" s="283"/>
      <c r="K23" s="284"/>
      <c r="L23" s="285"/>
      <c r="M23" s="727" t="s">
        <v>372</v>
      </c>
      <c r="N23" s="728"/>
      <c r="O23" s="729"/>
      <c r="P23" s="283"/>
      <c r="Q23" s="284"/>
      <c r="R23" s="285"/>
      <c r="S23" s="727" t="s">
        <v>372</v>
      </c>
      <c r="T23" s="728"/>
      <c r="U23" s="729"/>
      <c r="V23" s="286"/>
      <c r="W23" s="284"/>
      <c r="X23" s="285"/>
      <c r="Y23" s="727" t="s">
        <v>372</v>
      </c>
      <c r="Z23" s="728"/>
      <c r="AA23" s="729"/>
      <c r="AB23" s="319"/>
      <c r="AC23" s="284"/>
      <c r="AD23" s="285"/>
      <c r="AE23" s="727" t="s">
        <v>372</v>
      </c>
      <c r="AF23" s="728"/>
      <c r="AG23" s="729"/>
      <c r="AH23" s="319"/>
      <c r="AI23" s="284"/>
      <c r="AJ23" s="285"/>
      <c r="AK23" s="727" t="s">
        <v>372</v>
      </c>
      <c r="AL23" s="728"/>
      <c r="AM23" s="729"/>
      <c r="AN23" s="286"/>
      <c r="AO23" s="284"/>
      <c r="AP23" s="287"/>
      <c r="AQ23" s="235"/>
      <c r="AR23" s="296"/>
      <c r="AS23" s="262">
        <v>24</v>
      </c>
      <c r="AT23" s="258">
        <v>2</v>
      </c>
      <c r="AU23" s="257">
        <v>6</v>
      </c>
      <c r="AV23" s="258" t="s">
        <v>129</v>
      </c>
      <c r="AW23" s="258"/>
      <c r="AX23" s="263">
        <v>100</v>
      </c>
      <c r="AY23" s="258" t="str">
        <f>VLOOKUP(AX23,メンバー!$B$2:$I$31,2,0)</f>
        <v>石川県</v>
      </c>
      <c r="AZ23" s="264">
        <v>4</v>
      </c>
      <c r="BA23" s="264">
        <v>5</v>
      </c>
      <c r="BB23" s="264">
        <v>6</v>
      </c>
      <c r="BC23" s="264">
        <v>7</v>
      </c>
      <c r="BD23" s="264">
        <v>8</v>
      </c>
      <c r="BE23" s="265">
        <v>200</v>
      </c>
      <c r="BF23" s="258" t="str">
        <f>VLOOKUP(BE23,メンバー!$B$2:$I$34,2,0)</f>
        <v>富山県</v>
      </c>
      <c r="BG23" s="264">
        <v>4</v>
      </c>
      <c r="BH23" s="264">
        <v>5</v>
      </c>
      <c r="BI23" s="264">
        <v>6</v>
      </c>
      <c r="BJ23" s="264">
        <v>7</v>
      </c>
      <c r="BK23" s="264">
        <v>8</v>
      </c>
      <c r="BL23" s="235"/>
      <c r="BM23" s="235"/>
    </row>
    <row r="24" spans="1:65" ht="21.75" customHeight="1" thickTop="1">
      <c r="A24" s="705"/>
      <c r="B24" s="260"/>
      <c r="C24" s="794"/>
      <c r="D24" s="795"/>
      <c r="E24" s="796"/>
      <c r="F24" s="261"/>
      <c r="G24" s="740" t="s">
        <v>225</v>
      </c>
      <c r="H24" s="731"/>
      <c r="I24" s="732"/>
      <c r="J24" s="227"/>
      <c r="K24" s="464"/>
      <c r="L24" s="464"/>
      <c r="M24" s="730" t="s">
        <v>225</v>
      </c>
      <c r="N24" s="731"/>
      <c r="O24" s="732"/>
      <c r="P24" s="227"/>
      <c r="Q24" s="464"/>
      <c r="R24" s="465"/>
      <c r="S24" s="730" t="s">
        <v>225</v>
      </c>
      <c r="T24" s="731"/>
      <c r="U24" s="732"/>
      <c r="V24" s="227"/>
      <c r="W24" s="464"/>
      <c r="X24" s="465"/>
      <c r="Y24" s="730" t="s">
        <v>225</v>
      </c>
      <c r="Z24" s="731"/>
      <c r="AA24" s="732"/>
      <c r="AB24" s="227"/>
      <c r="AC24" s="464"/>
      <c r="AD24" s="465"/>
      <c r="AE24" s="731" t="s">
        <v>225</v>
      </c>
      <c r="AF24" s="731"/>
      <c r="AG24" s="732"/>
      <c r="AH24" s="270"/>
      <c r="AI24" s="464"/>
      <c r="AJ24" s="464"/>
      <c r="AK24" s="730" t="s">
        <v>225</v>
      </c>
      <c r="AL24" s="731"/>
      <c r="AM24" s="732"/>
      <c r="AN24" s="270"/>
      <c r="AO24" s="274"/>
      <c r="AP24" s="276"/>
      <c r="AQ24" s="235"/>
      <c r="AR24" s="296"/>
      <c r="AS24" s="262">
        <v>25</v>
      </c>
      <c r="AT24" s="258">
        <v>2</v>
      </c>
      <c r="AU24" s="257">
        <v>7</v>
      </c>
      <c r="AV24" s="258" t="s">
        <v>130</v>
      </c>
      <c r="AW24" s="258"/>
      <c r="AX24" s="263">
        <v>200</v>
      </c>
      <c r="AY24" s="258" t="str">
        <f>VLOOKUP(AX24,メンバー!$B$2:$I$31,2,0)</f>
        <v>富山県</v>
      </c>
      <c r="AZ24" s="264">
        <v>4</v>
      </c>
      <c r="BA24" s="264">
        <v>5</v>
      </c>
      <c r="BB24" s="264">
        <v>6</v>
      </c>
      <c r="BC24" s="264">
        <v>7</v>
      </c>
      <c r="BD24" s="264">
        <v>8</v>
      </c>
      <c r="BE24" s="265">
        <v>300</v>
      </c>
      <c r="BF24" s="258" t="str">
        <f>VLOOKUP(BE24,メンバー!$B$2:$I$34,2,0)</f>
        <v>長野県</v>
      </c>
      <c r="BG24" s="264">
        <v>4</v>
      </c>
      <c r="BH24" s="264">
        <v>5</v>
      </c>
      <c r="BI24" s="264">
        <v>6</v>
      </c>
      <c r="BJ24" s="264">
        <v>7</v>
      </c>
      <c r="BK24" s="264">
        <v>8</v>
      </c>
      <c r="BL24" s="235"/>
      <c r="BM24" s="235"/>
    </row>
    <row r="25" spans="1:65" ht="21.75" customHeight="1">
      <c r="A25" s="705"/>
      <c r="B25" s="260"/>
      <c r="C25" s="742" t="str">
        <f>VLOOKUP(B28,メンバー!$B$3:$I$35,8,0)</f>
        <v>少年男子</v>
      </c>
      <c r="D25" s="743"/>
      <c r="E25" s="744"/>
      <c r="F25" s="261"/>
      <c r="G25" s="740" t="s">
        <v>226</v>
      </c>
      <c r="H25" s="731"/>
      <c r="I25" s="732"/>
      <c r="J25" s="227"/>
      <c r="K25" s="464"/>
      <c r="L25" s="464"/>
      <c r="M25" s="730" t="s">
        <v>226</v>
      </c>
      <c r="N25" s="731"/>
      <c r="O25" s="732"/>
      <c r="P25" s="474" t="s">
        <v>193</v>
      </c>
      <c r="Q25" s="464"/>
      <c r="R25" s="465"/>
      <c r="S25" s="730" t="s">
        <v>226</v>
      </c>
      <c r="T25" s="731"/>
      <c r="U25" s="732"/>
      <c r="V25" s="227"/>
      <c r="W25" s="464"/>
      <c r="X25" s="465"/>
      <c r="Y25" s="730" t="s">
        <v>226</v>
      </c>
      <c r="Z25" s="731"/>
      <c r="AA25" s="732"/>
      <c r="AB25" s="227"/>
      <c r="AC25" s="464"/>
      <c r="AD25" s="465"/>
      <c r="AE25" s="731" t="s">
        <v>226</v>
      </c>
      <c r="AF25" s="731"/>
      <c r="AG25" s="732"/>
      <c r="AH25" s="270"/>
      <c r="AI25" s="464"/>
      <c r="AJ25" s="464"/>
      <c r="AK25" s="730" t="s">
        <v>226</v>
      </c>
      <c r="AL25" s="731"/>
      <c r="AM25" s="732"/>
      <c r="AN25" s="270"/>
      <c r="AO25" s="274"/>
      <c r="AP25" s="276"/>
      <c r="AQ25" s="235"/>
      <c r="AR25" s="296"/>
      <c r="AS25" s="262"/>
      <c r="AT25" s="258"/>
      <c r="AU25" s="257"/>
      <c r="AV25" s="258"/>
      <c r="AW25" s="258"/>
      <c r="AX25" s="263"/>
      <c r="AY25" s="258"/>
      <c r="AZ25" s="264"/>
      <c r="BA25" s="264"/>
      <c r="BB25" s="264"/>
      <c r="BC25" s="264"/>
      <c r="BD25" s="264"/>
      <c r="BE25" s="265"/>
      <c r="BF25" s="258"/>
      <c r="BG25" s="264"/>
      <c r="BH25" s="264"/>
      <c r="BI25" s="264"/>
      <c r="BJ25" s="264"/>
      <c r="BK25" s="264"/>
      <c r="BL25" s="235"/>
      <c r="BM25" s="235"/>
    </row>
    <row r="26" spans="1:65" ht="21.75" customHeight="1">
      <c r="A26" s="705"/>
      <c r="B26" s="266"/>
      <c r="C26" s="742"/>
      <c r="D26" s="743"/>
      <c r="E26" s="744"/>
      <c r="F26" s="267"/>
      <c r="G26" s="301" t="s">
        <v>220</v>
      </c>
      <c r="H26" s="733"/>
      <c r="I26" s="733"/>
      <c r="J26" s="733"/>
      <c r="K26" s="733"/>
      <c r="L26" s="733"/>
      <c r="M26" s="269" t="s">
        <v>220</v>
      </c>
      <c r="N26" s="733"/>
      <c r="O26" s="733"/>
      <c r="P26" s="733"/>
      <c r="Q26" s="733"/>
      <c r="R26" s="734"/>
      <c r="S26" s="269" t="s">
        <v>220</v>
      </c>
      <c r="T26" s="733"/>
      <c r="U26" s="733"/>
      <c r="V26" s="733"/>
      <c r="W26" s="733"/>
      <c r="X26" s="734"/>
      <c r="Y26" s="269" t="s">
        <v>220</v>
      </c>
      <c r="Z26" s="733"/>
      <c r="AA26" s="733"/>
      <c r="AB26" s="733"/>
      <c r="AC26" s="733"/>
      <c r="AD26" s="734"/>
      <c r="AE26" s="271" t="s">
        <v>220</v>
      </c>
      <c r="AF26" s="733"/>
      <c r="AG26" s="733"/>
      <c r="AH26" s="733"/>
      <c r="AI26" s="733"/>
      <c r="AJ26" s="733"/>
      <c r="AK26" s="269" t="s">
        <v>220</v>
      </c>
      <c r="AL26" s="733"/>
      <c r="AM26" s="733"/>
      <c r="AN26" s="733"/>
      <c r="AO26" s="733"/>
      <c r="AP26" s="804"/>
      <c r="AQ26" s="235"/>
      <c r="AR26" s="296"/>
      <c r="AS26" s="262"/>
      <c r="AT26" s="258"/>
      <c r="AU26" s="257"/>
      <c r="AV26" s="258"/>
      <c r="AW26" s="258"/>
      <c r="AX26" s="263"/>
      <c r="AY26" s="258"/>
      <c r="AZ26" s="264"/>
      <c r="BA26" s="264"/>
      <c r="BB26" s="264"/>
      <c r="BC26" s="264"/>
      <c r="BD26" s="264"/>
      <c r="BE26" s="265"/>
      <c r="BF26" s="258"/>
      <c r="BG26" s="264"/>
      <c r="BH26" s="264"/>
      <c r="BI26" s="264"/>
      <c r="BJ26" s="264"/>
      <c r="BK26" s="264"/>
      <c r="BL26" s="235"/>
      <c r="BM26" s="235"/>
    </row>
    <row r="27" spans="1:65" ht="21.75" customHeight="1" thickBot="1">
      <c r="A27" s="705"/>
      <c r="B27" s="260"/>
      <c r="C27" s="745"/>
      <c r="D27" s="746"/>
      <c r="E27" s="747"/>
      <c r="F27" s="261"/>
      <c r="G27" s="797" t="s">
        <v>637</v>
      </c>
      <c r="H27" s="798"/>
      <c r="I27" s="798"/>
      <c r="J27" s="798"/>
      <c r="K27" s="798"/>
      <c r="L27" s="798"/>
      <c r="M27" s="799" t="s">
        <v>639</v>
      </c>
      <c r="N27" s="798"/>
      <c r="O27" s="798"/>
      <c r="P27" s="798"/>
      <c r="Q27" s="798"/>
      <c r="R27" s="800"/>
      <c r="S27" s="799" t="s">
        <v>640</v>
      </c>
      <c r="T27" s="798"/>
      <c r="U27" s="798"/>
      <c r="V27" s="798"/>
      <c r="W27" s="798"/>
      <c r="X27" s="800"/>
      <c r="Y27" s="799" t="s">
        <v>638</v>
      </c>
      <c r="Z27" s="798"/>
      <c r="AA27" s="798"/>
      <c r="AB27" s="798"/>
      <c r="AC27" s="798"/>
      <c r="AD27" s="800"/>
      <c r="AE27" s="799" t="s">
        <v>641</v>
      </c>
      <c r="AF27" s="798"/>
      <c r="AG27" s="798"/>
      <c r="AH27" s="798"/>
      <c r="AI27" s="798"/>
      <c r="AJ27" s="800"/>
      <c r="AK27" s="799"/>
      <c r="AL27" s="798"/>
      <c r="AM27" s="798"/>
      <c r="AN27" s="798"/>
      <c r="AO27" s="798"/>
      <c r="AP27" s="805"/>
      <c r="AQ27" s="235"/>
      <c r="AR27" s="296"/>
      <c r="AS27" s="262"/>
      <c r="AT27" s="258"/>
      <c r="AU27" s="257"/>
      <c r="AV27" s="258"/>
      <c r="AW27" s="258"/>
      <c r="AX27" s="263"/>
      <c r="AY27" s="258"/>
      <c r="AZ27" s="264"/>
      <c r="BA27" s="264"/>
      <c r="BB27" s="264"/>
      <c r="BC27" s="264"/>
      <c r="BD27" s="264"/>
      <c r="BE27" s="265"/>
      <c r="BF27" s="258"/>
      <c r="BG27" s="264"/>
      <c r="BH27" s="264"/>
      <c r="BI27" s="264"/>
      <c r="BJ27" s="264"/>
      <c r="BK27" s="264"/>
      <c r="BL27" s="235"/>
      <c r="BM27" s="235"/>
    </row>
    <row r="28" spans="1:65" s="273" customFormat="1" ht="24.75" customHeight="1" thickBot="1" thickTop="1">
      <c r="A28" s="706"/>
      <c r="B28" s="720">
        <f>IF(AS4="","",VLOOKUP(AS4,AS7:$BK$53,13,0))</f>
        <v>300</v>
      </c>
      <c r="C28" s="721"/>
      <c r="D28" s="721"/>
      <c r="E28" s="721"/>
      <c r="F28" s="722"/>
      <c r="G28" s="786" t="s">
        <v>206</v>
      </c>
      <c r="H28" s="784"/>
      <c r="I28" s="784"/>
      <c r="J28" s="784"/>
      <c r="K28" s="784"/>
      <c r="L28" s="784"/>
      <c r="M28" s="783" t="s">
        <v>207</v>
      </c>
      <c r="N28" s="784"/>
      <c r="O28" s="784"/>
      <c r="P28" s="784"/>
      <c r="Q28" s="784"/>
      <c r="R28" s="787"/>
      <c r="S28" s="783" t="s">
        <v>208</v>
      </c>
      <c r="T28" s="784"/>
      <c r="U28" s="784"/>
      <c r="V28" s="784"/>
      <c r="W28" s="784"/>
      <c r="X28" s="787"/>
      <c r="Y28" s="783" t="s">
        <v>209</v>
      </c>
      <c r="Z28" s="784"/>
      <c r="AA28" s="784"/>
      <c r="AB28" s="784"/>
      <c r="AC28" s="784"/>
      <c r="AD28" s="787"/>
      <c r="AE28" s="784" t="s">
        <v>210</v>
      </c>
      <c r="AF28" s="784"/>
      <c r="AG28" s="784"/>
      <c r="AH28" s="784"/>
      <c r="AI28" s="784"/>
      <c r="AJ28" s="784"/>
      <c r="AK28" s="783" t="s">
        <v>211</v>
      </c>
      <c r="AL28" s="784"/>
      <c r="AM28" s="784"/>
      <c r="AN28" s="784"/>
      <c r="AO28" s="784"/>
      <c r="AP28" s="785"/>
      <c r="AQ28" s="235"/>
      <c r="AR28" s="296"/>
      <c r="AS28" s="262"/>
      <c r="AT28" s="258"/>
      <c r="AU28" s="257"/>
      <c r="AV28" s="258"/>
      <c r="AW28" s="258"/>
      <c r="AX28" s="263"/>
      <c r="AY28" s="258"/>
      <c r="AZ28" s="264"/>
      <c r="BA28" s="264"/>
      <c r="BB28" s="264"/>
      <c r="BC28" s="264"/>
      <c r="BD28" s="264"/>
      <c r="BE28" s="265"/>
      <c r="BF28" s="258"/>
      <c r="BG28" s="264"/>
      <c r="BH28" s="264"/>
      <c r="BI28" s="264"/>
      <c r="BJ28" s="264"/>
      <c r="BK28" s="264"/>
      <c r="BL28" s="235"/>
      <c r="BM28" s="235"/>
    </row>
    <row r="29" spans="43:65" ht="24.75" customHeight="1">
      <c r="AQ29" s="235"/>
      <c r="AR29" s="296"/>
      <c r="AS29" s="262"/>
      <c r="AT29" s="258"/>
      <c r="AU29" s="257"/>
      <c r="AV29" s="258"/>
      <c r="AW29" s="258"/>
      <c r="AX29" s="263"/>
      <c r="AY29" s="258"/>
      <c r="AZ29" s="264"/>
      <c r="BA29" s="264"/>
      <c r="BB29" s="264"/>
      <c r="BC29" s="264"/>
      <c r="BD29" s="264"/>
      <c r="BE29" s="265"/>
      <c r="BF29" s="258"/>
      <c r="BG29" s="264"/>
      <c r="BH29" s="264"/>
      <c r="BI29" s="264"/>
      <c r="BJ29" s="264"/>
      <c r="BK29" s="264"/>
      <c r="BL29" s="235"/>
      <c r="BM29" s="235"/>
    </row>
    <row r="30" spans="1:65" s="259" customFormat="1" ht="19.5" customHeight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96"/>
      <c r="AS30" s="262"/>
      <c r="AT30" s="258"/>
      <c r="AU30" s="257"/>
      <c r="AV30" s="258"/>
      <c r="AW30" s="258"/>
      <c r="AX30" s="263"/>
      <c r="AY30" s="258"/>
      <c r="AZ30" s="264"/>
      <c r="BA30" s="264"/>
      <c r="BB30" s="264"/>
      <c r="BC30" s="264"/>
      <c r="BD30" s="264"/>
      <c r="BE30" s="265"/>
      <c r="BF30" s="258"/>
      <c r="BG30" s="264"/>
      <c r="BH30" s="264"/>
      <c r="BI30" s="264"/>
      <c r="BJ30" s="264"/>
      <c r="BK30" s="264"/>
      <c r="BL30" s="235"/>
      <c r="BM30" s="235"/>
    </row>
    <row r="31" spans="1:65" ht="21" customHeight="1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96"/>
      <c r="AS31" s="262"/>
      <c r="AT31" s="258"/>
      <c r="AU31" s="257"/>
      <c r="AV31" s="258"/>
      <c r="AW31" s="258"/>
      <c r="AX31" s="263"/>
      <c r="AY31" s="258"/>
      <c r="AZ31" s="264"/>
      <c r="BA31" s="264"/>
      <c r="BB31" s="264"/>
      <c r="BC31" s="264"/>
      <c r="BD31" s="264"/>
      <c r="BE31" s="265"/>
      <c r="BF31" s="258"/>
      <c r="BG31" s="264"/>
      <c r="BH31" s="264"/>
      <c r="BI31" s="264"/>
      <c r="BJ31" s="264"/>
      <c r="BK31" s="264"/>
      <c r="BL31" s="235"/>
      <c r="BM31" s="235"/>
    </row>
    <row r="32" spans="1:65" ht="21" customHeight="1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96"/>
      <c r="AS32" s="262"/>
      <c r="AT32" s="258"/>
      <c r="AU32" s="257"/>
      <c r="AV32" s="258"/>
      <c r="AW32" s="258"/>
      <c r="AX32" s="263"/>
      <c r="AY32" s="258"/>
      <c r="AZ32" s="264"/>
      <c r="BA32" s="264"/>
      <c r="BB32" s="264"/>
      <c r="BC32" s="264"/>
      <c r="BD32" s="264"/>
      <c r="BE32" s="265"/>
      <c r="BF32" s="258"/>
      <c r="BG32" s="264"/>
      <c r="BH32" s="264"/>
      <c r="BI32" s="264"/>
      <c r="BJ32" s="264"/>
      <c r="BK32" s="264"/>
      <c r="BL32" s="235"/>
      <c r="BM32" s="235"/>
    </row>
    <row r="33" spans="1:65" ht="21" customHeight="1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302"/>
      <c r="AT33" s="294"/>
      <c r="AU33" s="303"/>
      <c r="AV33" s="258"/>
      <c r="AW33" s="258"/>
      <c r="AX33" s="294"/>
      <c r="AY33" s="258"/>
      <c r="AZ33" s="257"/>
      <c r="BA33" s="257"/>
      <c r="BB33" s="257"/>
      <c r="BC33" s="257"/>
      <c r="BD33" s="257"/>
      <c r="BE33" s="257"/>
      <c r="BF33" s="258"/>
      <c r="BG33" s="257"/>
      <c r="BH33" s="257"/>
      <c r="BI33" s="257"/>
      <c r="BJ33" s="257"/>
      <c r="BK33" s="257"/>
      <c r="BL33" s="235"/>
      <c r="BM33" s="235"/>
    </row>
    <row r="34" spans="43:57" ht="21" customHeight="1">
      <c r="AQ34" s="235"/>
      <c r="AU34" s="237"/>
      <c r="BE34" s="237"/>
    </row>
    <row r="35" spans="43:57" ht="21" customHeight="1">
      <c r="AQ35" s="235"/>
      <c r="AU35" s="237"/>
      <c r="BE35" s="237"/>
    </row>
    <row r="36" spans="47:57" ht="21" customHeight="1">
      <c r="AU36" s="237"/>
      <c r="BE36" s="237"/>
    </row>
    <row r="37" spans="47:57" ht="17.25" customHeight="1">
      <c r="AU37" s="237"/>
      <c r="BE37" s="237"/>
    </row>
    <row r="38" spans="47:57" ht="17.25" customHeight="1">
      <c r="AU38" s="237"/>
      <c r="BE38" s="237"/>
    </row>
    <row r="39" spans="47:57" ht="17.25" customHeight="1">
      <c r="AU39" s="237"/>
      <c r="BE39" s="237"/>
    </row>
    <row r="40" spans="47:57" ht="17.25" customHeight="1">
      <c r="AU40" s="237"/>
      <c r="BE40" s="237"/>
    </row>
    <row r="41" spans="47:57" ht="17.25" customHeight="1">
      <c r="AU41" s="237"/>
      <c r="BE41" s="237"/>
    </row>
    <row r="42" spans="47:57" ht="17.25" customHeight="1">
      <c r="AU42" s="237"/>
      <c r="BE42" s="237"/>
    </row>
    <row r="43" spans="47:57" ht="17.25" customHeight="1">
      <c r="AU43" s="237"/>
      <c r="BE43" s="237"/>
    </row>
    <row r="44" spans="47:57" ht="17.25" customHeight="1">
      <c r="AU44" s="237"/>
      <c r="BE44" s="237"/>
    </row>
    <row r="45" spans="47:57" ht="13.5">
      <c r="AU45" s="237"/>
      <c r="BE45" s="237"/>
    </row>
    <row r="46" spans="47:57" ht="13.5">
      <c r="AU46" s="237"/>
      <c r="BE46" s="237"/>
    </row>
    <row r="47" spans="51:63" ht="13.5">
      <c r="AY47" s="304"/>
      <c r="AZ47" s="305"/>
      <c r="BA47" s="305"/>
      <c r="BB47" s="305"/>
      <c r="BC47" s="305"/>
      <c r="BD47" s="305"/>
      <c r="BE47" s="305"/>
      <c r="BF47" s="304"/>
      <c r="BG47" s="305"/>
      <c r="BH47" s="305"/>
      <c r="BI47" s="305"/>
      <c r="BJ47" s="305"/>
      <c r="BK47" s="305"/>
    </row>
    <row r="48" spans="51:63" ht="13.5">
      <c r="AY48" s="304"/>
      <c r="AZ48" s="305"/>
      <c r="BA48" s="305"/>
      <c r="BB48" s="305"/>
      <c r="BC48" s="305"/>
      <c r="BD48" s="305"/>
      <c r="BE48" s="305"/>
      <c r="BF48" s="304"/>
      <c r="BG48" s="305"/>
      <c r="BH48" s="305"/>
      <c r="BI48" s="305"/>
      <c r="BJ48" s="305"/>
      <c r="BK48" s="305"/>
    </row>
    <row r="49" spans="51:63" ht="13.5">
      <c r="AY49" s="304"/>
      <c r="AZ49" s="305"/>
      <c r="BA49" s="305"/>
      <c r="BB49" s="305"/>
      <c r="BC49" s="305"/>
      <c r="BD49" s="305"/>
      <c r="BE49" s="305"/>
      <c r="BF49" s="304"/>
      <c r="BG49" s="305"/>
      <c r="BH49" s="305"/>
      <c r="BI49" s="305"/>
      <c r="BJ49" s="305"/>
      <c r="BK49" s="305"/>
    </row>
  </sheetData>
  <sheetProtection/>
  <mergeCells count="134">
    <mergeCell ref="AK16:AM16"/>
    <mergeCell ref="G17:I20"/>
    <mergeCell ref="J16:K16"/>
    <mergeCell ref="J19:K19"/>
    <mergeCell ref="M16:O16"/>
    <mergeCell ref="M17:O20"/>
    <mergeCell ref="P19:Q19"/>
    <mergeCell ref="AH19:AI19"/>
    <mergeCell ref="AH16:AI16"/>
    <mergeCell ref="AK27:AP27"/>
    <mergeCell ref="B28:F28"/>
    <mergeCell ref="G28:L28"/>
    <mergeCell ref="M28:R28"/>
    <mergeCell ref="S28:X28"/>
    <mergeCell ref="Y28:AD28"/>
    <mergeCell ref="AE28:AJ28"/>
    <mergeCell ref="AK28:AP28"/>
    <mergeCell ref="G27:L27"/>
    <mergeCell ref="M27:R27"/>
    <mergeCell ref="AK25:AM25"/>
    <mergeCell ref="H26:L26"/>
    <mergeCell ref="N26:R26"/>
    <mergeCell ref="T26:X26"/>
    <mergeCell ref="Z26:AD26"/>
    <mergeCell ref="AF26:AJ26"/>
    <mergeCell ref="AL26:AP26"/>
    <mergeCell ref="Y25:AA25"/>
    <mergeCell ref="AE25:AG25"/>
    <mergeCell ref="S27:X27"/>
    <mergeCell ref="Y27:AD27"/>
    <mergeCell ref="AE27:AJ27"/>
    <mergeCell ref="C25:E27"/>
    <mergeCell ref="G25:I25"/>
    <mergeCell ref="M25:O25"/>
    <mergeCell ref="S25:U25"/>
    <mergeCell ref="AK23:AM23"/>
    <mergeCell ref="G24:I24"/>
    <mergeCell ref="M24:O24"/>
    <mergeCell ref="S24:U24"/>
    <mergeCell ref="Y24:AA24"/>
    <mergeCell ref="AE24:AG24"/>
    <mergeCell ref="AK24:AM24"/>
    <mergeCell ref="G23:I23"/>
    <mergeCell ref="M23:O23"/>
    <mergeCell ref="S23:U23"/>
    <mergeCell ref="AK21:AM21"/>
    <mergeCell ref="G22:I22"/>
    <mergeCell ref="M22:O22"/>
    <mergeCell ref="S22:U22"/>
    <mergeCell ref="Y22:AA22"/>
    <mergeCell ref="AE22:AG22"/>
    <mergeCell ref="AK22:AM22"/>
    <mergeCell ref="Y21:AA21"/>
    <mergeCell ref="AE21:AG21"/>
    <mergeCell ref="Y23:AA23"/>
    <mergeCell ref="AE23:AG23"/>
    <mergeCell ref="V16:W16"/>
    <mergeCell ref="S16:U16"/>
    <mergeCell ref="Y16:AA16"/>
    <mergeCell ref="Y17:AA20"/>
    <mergeCell ref="AB16:AC16"/>
    <mergeCell ref="AB19:AC19"/>
    <mergeCell ref="AE16:AG16"/>
    <mergeCell ref="AE17:AG20"/>
    <mergeCell ref="C16:E16"/>
    <mergeCell ref="G16:I16"/>
    <mergeCell ref="P16:Q16"/>
    <mergeCell ref="B17:F18"/>
    <mergeCell ref="A18:A28"/>
    <mergeCell ref="C19:E19"/>
    <mergeCell ref="V19:W19"/>
    <mergeCell ref="S17:U20"/>
    <mergeCell ref="A7:A17"/>
    <mergeCell ref="C21:E24"/>
    <mergeCell ref="G21:I21"/>
    <mergeCell ref="M21:O21"/>
    <mergeCell ref="S21:U21"/>
    <mergeCell ref="G14:I14"/>
    <mergeCell ref="M14:O14"/>
    <mergeCell ref="S14:U14"/>
    <mergeCell ref="Y14:AA14"/>
    <mergeCell ref="AK13:AM13"/>
    <mergeCell ref="AE14:AG14"/>
    <mergeCell ref="M13:O13"/>
    <mergeCell ref="S13:U13"/>
    <mergeCell ref="Y13:AA13"/>
    <mergeCell ref="AE13:AG13"/>
    <mergeCell ref="AK11:AM11"/>
    <mergeCell ref="C12:E14"/>
    <mergeCell ref="G12:I12"/>
    <mergeCell ref="M12:O12"/>
    <mergeCell ref="S12:U12"/>
    <mergeCell ref="Y12:AA12"/>
    <mergeCell ref="AK14:AM14"/>
    <mergeCell ref="AE12:AG12"/>
    <mergeCell ref="AK12:AM12"/>
    <mergeCell ref="G13:I13"/>
    <mergeCell ref="M11:O11"/>
    <mergeCell ref="S11:U11"/>
    <mergeCell ref="Y11:AA11"/>
    <mergeCell ref="AE11:AG11"/>
    <mergeCell ref="AF9:AJ9"/>
    <mergeCell ref="AL9:AP9"/>
    <mergeCell ref="G10:I10"/>
    <mergeCell ref="M10:O10"/>
    <mergeCell ref="S10:U10"/>
    <mergeCell ref="Y10:AA10"/>
    <mergeCell ref="AE10:AG10"/>
    <mergeCell ref="AK10:AM10"/>
    <mergeCell ref="AE7:AJ7"/>
    <mergeCell ref="AK7:AP7"/>
    <mergeCell ref="C8:E11"/>
    <mergeCell ref="G8:L8"/>
    <mergeCell ref="M8:R8"/>
    <mergeCell ref="S8:X8"/>
    <mergeCell ref="Y8:AD8"/>
    <mergeCell ref="AE8:AJ8"/>
    <mergeCell ref="AK8:AP8"/>
    <mergeCell ref="H9:L9"/>
    <mergeCell ref="S7:X7"/>
    <mergeCell ref="Y7:AD7"/>
    <mergeCell ref="N9:R9"/>
    <mergeCell ref="T9:X9"/>
    <mergeCell ref="Z9:AD9"/>
    <mergeCell ref="G11:I11"/>
    <mergeCell ref="A1:AC1"/>
    <mergeCell ref="B3:D3"/>
    <mergeCell ref="L3:M3"/>
    <mergeCell ref="N3:P3"/>
    <mergeCell ref="Z3:AI3"/>
    <mergeCell ref="B5:P5"/>
    <mergeCell ref="B7:F7"/>
    <mergeCell ref="G7:L7"/>
    <mergeCell ref="M7:R7"/>
  </mergeCells>
  <printOptions/>
  <pageMargins left="0.35433070866141736" right="0.2362204724409449" top="0.35433070866141736" bottom="0.2362204724409449" header="0.31496062992125984" footer="0.31496062992125984"/>
  <pageSetup horizontalDpi="600" verticalDpi="600" orientation="landscape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M28"/>
  <sheetViews>
    <sheetView view="pageBreakPreview" zoomScale="60" zoomScalePageLayoutView="0" workbookViewId="0" topLeftCell="A1">
      <selection activeCell="E14" sqref="E14"/>
    </sheetView>
  </sheetViews>
  <sheetFormatPr defaultColWidth="9.00390625" defaultRowHeight="13.5"/>
  <cols>
    <col min="1" max="2" width="3.625" style="0" customWidth="1"/>
    <col min="3" max="3" width="7.375" style="0" customWidth="1"/>
    <col min="4" max="4" width="5.00390625" style="0" customWidth="1"/>
    <col min="5" max="5" width="26.125" style="0" customWidth="1"/>
    <col min="6" max="6" width="5.50390625" style="0" customWidth="1"/>
    <col min="7" max="7" width="4.125" style="0" customWidth="1"/>
    <col min="8" max="8" width="3.625" style="0" customWidth="1"/>
    <col min="9" max="9" width="14.375" style="0" customWidth="1"/>
    <col min="10" max="10" width="14.25390625" style="0" customWidth="1"/>
  </cols>
  <sheetData>
    <row r="1" spans="1:8" ht="28.5" customHeight="1">
      <c r="A1" s="834" t="s">
        <v>251</v>
      </c>
      <c r="B1" s="372" t="s">
        <v>252</v>
      </c>
      <c r="C1" s="373"/>
      <c r="D1" s="836" t="s">
        <v>391</v>
      </c>
      <c r="E1" s="837"/>
      <c r="F1" s="837"/>
      <c r="G1" s="837"/>
      <c r="H1" s="374"/>
    </row>
    <row r="2" spans="1:11" ht="28.5" customHeight="1">
      <c r="A2" s="835"/>
      <c r="B2" s="375"/>
      <c r="C2" s="376" t="s">
        <v>253</v>
      </c>
      <c r="D2" s="838" t="s">
        <v>254</v>
      </c>
      <c r="E2" s="839"/>
      <c r="F2" s="839"/>
      <c r="G2" s="839"/>
      <c r="H2" s="392" t="s">
        <v>438</v>
      </c>
      <c r="J2" s="377"/>
      <c r="K2" s="145"/>
    </row>
    <row r="3" spans="1:10" ht="52.5" customHeight="1">
      <c r="A3" s="378" t="s">
        <v>255</v>
      </c>
      <c r="B3" s="840">
        <v>17</v>
      </c>
      <c r="C3" s="841"/>
      <c r="D3" s="379" t="s">
        <v>256</v>
      </c>
      <c r="E3" s="842" t="s">
        <v>51</v>
      </c>
      <c r="F3" s="843"/>
      <c r="G3" s="841"/>
      <c r="H3" s="380" t="s">
        <v>257</v>
      </c>
      <c r="I3" s="388" t="s">
        <v>270</v>
      </c>
      <c r="J3" s="387" t="s">
        <v>439</v>
      </c>
    </row>
    <row r="4" spans="1:10" ht="30" customHeight="1">
      <c r="A4" s="844" t="s">
        <v>258</v>
      </c>
      <c r="B4" s="859" t="s">
        <v>276</v>
      </c>
      <c r="C4" s="860"/>
      <c r="D4" s="860"/>
      <c r="E4" s="860"/>
      <c r="F4" s="381"/>
      <c r="G4" s="847" t="s">
        <v>259</v>
      </c>
      <c r="H4" s="850" t="s">
        <v>440</v>
      </c>
      <c r="I4" s="851"/>
      <c r="J4" s="852"/>
    </row>
    <row r="5" spans="1:10" ht="30" customHeight="1">
      <c r="A5" s="845"/>
      <c r="B5" s="861"/>
      <c r="C5" s="862"/>
      <c r="D5" s="862"/>
      <c r="E5" s="862"/>
      <c r="F5" s="382"/>
      <c r="G5" s="848"/>
      <c r="H5" s="853"/>
      <c r="I5" s="854"/>
      <c r="J5" s="855"/>
    </row>
    <row r="6" spans="1:10" ht="30" customHeight="1">
      <c r="A6" s="845"/>
      <c r="B6" s="863" t="s">
        <v>260</v>
      </c>
      <c r="C6" s="864"/>
      <c r="D6" s="864"/>
      <c r="E6" s="864"/>
      <c r="F6" s="382"/>
      <c r="G6" s="848"/>
      <c r="H6" s="853"/>
      <c r="I6" s="854"/>
      <c r="J6" s="855"/>
    </row>
    <row r="7" spans="1:10" ht="30" customHeight="1">
      <c r="A7" s="846"/>
      <c r="B7" s="870" t="s">
        <v>261</v>
      </c>
      <c r="C7" s="871"/>
      <c r="D7" s="871"/>
      <c r="E7" s="871"/>
      <c r="F7" s="383"/>
      <c r="G7" s="849"/>
      <c r="H7" s="856"/>
      <c r="I7" s="857"/>
      <c r="J7" s="858"/>
    </row>
    <row r="8" ht="13.5">
      <c r="B8" t="s">
        <v>262</v>
      </c>
    </row>
    <row r="9" spans="2:10" ht="21.75" customHeight="1">
      <c r="B9" s="1"/>
      <c r="C9" s="874" t="s">
        <v>155</v>
      </c>
      <c r="D9" s="875"/>
      <c r="E9" s="873" t="s">
        <v>263</v>
      </c>
      <c r="F9" s="873"/>
      <c r="G9" s="873"/>
      <c r="H9" s="872" t="s">
        <v>264</v>
      </c>
      <c r="I9" s="873"/>
      <c r="J9" s="1"/>
    </row>
    <row r="10" spans="3:9" ht="42" customHeight="1">
      <c r="C10" s="391">
        <v>1</v>
      </c>
      <c r="D10" s="390" t="s">
        <v>271</v>
      </c>
      <c r="E10" s="386" t="str">
        <f>VLOOKUP(C10,'リーグ結果'!$AI$6:$AN$10,6,0)</f>
        <v>新潟県</v>
      </c>
      <c r="F10" s="385"/>
      <c r="G10" s="146"/>
      <c r="H10" s="841" t="s">
        <v>193</v>
      </c>
      <c r="I10" s="868"/>
    </row>
    <row r="11" spans="3:9" ht="42" customHeight="1">
      <c r="C11" s="391">
        <v>2</v>
      </c>
      <c r="D11" s="390" t="s">
        <v>271</v>
      </c>
      <c r="E11" s="386" t="str">
        <f>VLOOKUP(C11,'リーグ結果'!$AI$6:$AN$10,6,0)</f>
        <v>福井県</v>
      </c>
      <c r="F11" s="385"/>
      <c r="G11" s="146"/>
      <c r="H11" s="841"/>
      <c r="I11" s="868"/>
    </row>
    <row r="12" spans="3:13" ht="42" customHeight="1">
      <c r="C12" s="391">
        <v>3</v>
      </c>
      <c r="D12" s="390" t="s">
        <v>271</v>
      </c>
      <c r="E12" s="386" t="str">
        <f>VLOOKUP(C12,'リーグ結果'!$AI$6:$AN$10,6,0)</f>
        <v>富山県</v>
      </c>
      <c r="F12" s="385"/>
      <c r="G12" s="146"/>
      <c r="H12" s="668"/>
      <c r="I12" s="691"/>
      <c r="M12" t="s">
        <v>280</v>
      </c>
    </row>
    <row r="13" spans="3:9" ht="42" customHeight="1">
      <c r="C13" s="391">
        <v>4</v>
      </c>
      <c r="D13" s="390" t="s">
        <v>271</v>
      </c>
      <c r="E13" s="386" t="str">
        <f>VLOOKUP(C13,'リーグ結果'!$AI$6:$AN$10,6,0)</f>
        <v>長野県</v>
      </c>
      <c r="F13" s="385"/>
      <c r="G13" s="146"/>
      <c r="H13" s="668"/>
      <c r="I13" s="691"/>
    </row>
    <row r="14" spans="3:9" ht="42" customHeight="1">
      <c r="C14" s="391">
        <v>5</v>
      </c>
      <c r="D14" s="390" t="s">
        <v>271</v>
      </c>
      <c r="E14" s="386" t="str">
        <f>VLOOKUP(C14,'リーグ結果'!$AI$6:$AN$10,6,0)</f>
        <v>石川県</v>
      </c>
      <c r="F14" s="385"/>
      <c r="G14" s="146"/>
      <c r="H14" s="668"/>
      <c r="I14" s="691"/>
    </row>
    <row r="16" ht="18.75">
      <c r="C16" s="384" t="s">
        <v>265</v>
      </c>
    </row>
    <row r="17" ht="18.75">
      <c r="C17" s="384" t="s">
        <v>266</v>
      </c>
    </row>
    <row r="18" spans="3:9" ht="18.75" customHeight="1">
      <c r="C18" s="869" t="s">
        <v>267</v>
      </c>
      <c r="D18" s="869"/>
      <c r="E18" s="869"/>
      <c r="F18" s="869"/>
      <c r="G18" s="869"/>
      <c r="H18" s="869"/>
      <c r="I18" s="869"/>
    </row>
    <row r="19" spans="3:9" ht="18.75" customHeight="1">
      <c r="C19" s="869" t="s">
        <v>268</v>
      </c>
      <c r="D19" s="869"/>
      <c r="E19" s="869"/>
      <c r="F19" s="869"/>
      <c r="G19" s="869"/>
      <c r="H19" s="869"/>
      <c r="I19" s="869"/>
    </row>
    <row r="20" ht="19.5" customHeight="1"/>
    <row r="21" spans="1:10" ht="216" customHeight="1">
      <c r="A21" s="865" t="s">
        <v>269</v>
      </c>
      <c r="B21" s="866"/>
      <c r="C21" s="866"/>
      <c r="D21" s="866"/>
      <c r="E21" s="866"/>
      <c r="F21" s="866"/>
      <c r="G21" s="866"/>
      <c r="H21" s="866"/>
      <c r="I21" s="866"/>
      <c r="J21" s="867"/>
    </row>
    <row r="28" ht="13.5">
      <c r="F28" s="82"/>
    </row>
  </sheetData>
  <sheetProtection/>
  <mergeCells count="22">
    <mergeCell ref="H9:I9"/>
    <mergeCell ref="C9:D9"/>
    <mergeCell ref="E9:G9"/>
    <mergeCell ref="H10:I10"/>
    <mergeCell ref="A21:J21"/>
    <mergeCell ref="H13:I13"/>
    <mergeCell ref="H14:I14"/>
    <mergeCell ref="H11:I11"/>
    <mergeCell ref="H12:I12"/>
    <mergeCell ref="C18:I18"/>
    <mergeCell ref="C19:I19"/>
    <mergeCell ref="A4:A7"/>
    <mergeCell ref="G4:G7"/>
    <mergeCell ref="H4:J7"/>
    <mergeCell ref="B4:E5"/>
    <mergeCell ref="B6:E6"/>
    <mergeCell ref="B7:E7"/>
    <mergeCell ref="A1:A2"/>
    <mergeCell ref="D1:G1"/>
    <mergeCell ref="D2:G2"/>
    <mergeCell ref="B3:C3"/>
    <mergeCell ref="E3:G3"/>
  </mergeCells>
  <printOptions/>
  <pageMargins left="0.71" right="0.6" top="0.57" bottom="1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10.875" style="0" customWidth="1"/>
    <col min="2" max="2" width="9.75390625" style="0" customWidth="1"/>
    <col min="4" max="4" width="15.25390625" style="0" customWidth="1"/>
    <col min="5" max="5" width="15.125" style="0" customWidth="1"/>
    <col min="6" max="6" width="12.75390625" style="0" customWidth="1"/>
    <col min="7" max="7" width="15.75390625" style="0" customWidth="1"/>
  </cols>
  <sheetData>
    <row r="2" spans="1:10" ht="33" customHeight="1">
      <c r="A2" s="565" t="s">
        <v>442</v>
      </c>
      <c r="B2" s="565"/>
      <c r="C2" s="565"/>
      <c r="D2" s="565"/>
      <c r="E2" s="565"/>
      <c r="F2" s="565"/>
      <c r="G2" s="565"/>
      <c r="H2" s="398"/>
      <c r="I2" s="398"/>
      <c r="J2" s="398"/>
    </row>
    <row r="3" ht="53.25" customHeight="1" thickBot="1"/>
    <row r="4" spans="1:7" ht="32.25" customHeight="1" thickBot="1">
      <c r="A4" s="566" t="s">
        <v>285</v>
      </c>
      <c r="B4" s="567"/>
      <c r="C4" s="567"/>
      <c r="D4" s="568"/>
      <c r="E4" s="569" t="s">
        <v>286</v>
      </c>
      <c r="F4" s="567"/>
      <c r="G4" s="570"/>
    </row>
    <row r="5" spans="1:10" ht="32.25" customHeight="1">
      <c r="A5" s="406" t="s">
        <v>282</v>
      </c>
      <c r="B5" s="407" t="s">
        <v>258</v>
      </c>
      <c r="C5" s="407" t="s">
        <v>157</v>
      </c>
      <c r="D5" s="397" t="s">
        <v>159</v>
      </c>
      <c r="E5" s="408" t="s">
        <v>159</v>
      </c>
      <c r="F5" s="407" t="s">
        <v>283</v>
      </c>
      <c r="G5" s="409" t="s">
        <v>284</v>
      </c>
      <c r="H5" s="374"/>
      <c r="I5" s="374"/>
      <c r="J5" s="374"/>
    </row>
    <row r="6" spans="1:10" ht="37.5" customHeight="1">
      <c r="A6" s="401" t="s">
        <v>72</v>
      </c>
      <c r="B6" s="219" t="s">
        <v>237</v>
      </c>
      <c r="C6" s="219" t="s">
        <v>610</v>
      </c>
      <c r="D6" s="404" t="s">
        <v>611</v>
      </c>
      <c r="E6" s="405" t="s">
        <v>612</v>
      </c>
      <c r="F6" s="403">
        <v>34693</v>
      </c>
      <c r="G6" s="471" t="s">
        <v>614</v>
      </c>
      <c r="J6" s="331"/>
    </row>
    <row r="7" spans="1:9" ht="37.5" customHeight="1" thickBot="1">
      <c r="A7" s="411" t="s">
        <v>76</v>
      </c>
      <c r="B7" s="412" t="s">
        <v>236</v>
      </c>
      <c r="C7" s="412" t="s">
        <v>662</v>
      </c>
      <c r="D7" s="413" t="s">
        <v>663</v>
      </c>
      <c r="E7" s="414" t="s">
        <v>664</v>
      </c>
      <c r="F7" s="410">
        <v>35640</v>
      </c>
      <c r="G7" s="564" t="s">
        <v>665</v>
      </c>
      <c r="H7" s="399"/>
      <c r="I7" s="400"/>
    </row>
    <row r="8" ht="11.25" customHeight="1"/>
    <row r="9" ht="11.25" customHeight="1"/>
    <row r="10" ht="11.25" customHeight="1"/>
    <row r="11" ht="11.25" customHeight="1"/>
    <row r="12" ht="11.25" customHeight="1"/>
    <row r="13" spans="4:5" ht="11.25" customHeight="1">
      <c r="D13" s="466"/>
      <c r="E13" s="467"/>
    </row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</sheetData>
  <sheetProtection/>
  <mergeCells count="3">
    <mergeCell ref="A2:G2"/>
    <mergeCell ref="A4:D4"/>
    <mergeCell ref="E4:G4"/>
  </mergeCells>
  <printOptions/>
  <pageMargins left="0.55" right="0.48" top="1" bottom="1" header="0.512" footer="0.512"/>
  <pageSetup horizontalDpi="600" verticalDpi="600" orientation="portrait" paperSize="9" scale="10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K28"/>
  <sheetViews>
    <sheetView view="pageBreakPreview" zoomScale="60" zoomScalePageLayoutView="0" workbookViewId="0" topLeftCell="A1">
      <selection activeCell="C11" sqref="C11"/>
    </sheetView>
  </sheetViews>
  <sheetFormatPr defaultColWidth="9.00390625" defaultRowHeight="13.5"/>
  <cols>
    <col min="1" max="2" width="3.625" style="0" customWidth="1"/>
    <col min="3" max="3" width="7.375" style="0" customWidth="1"/>
    <col min="4" max="4" width="5.00390625" style="0" customWidth="1"/>
    <col min="5" max="5" width="26.125" style="0" customWidth="1"/>
    <col min="6" max="6" width="5.50390625" style="0" customWidth="1"/>
    <col min="7" max="7" width="4.125" style="0" customWidth="1"/>
    <col min="8" max="8" width="3.625" style="0" customWidth="1"/>
    <col min="9" max="9" width="14.375" style="0" customWidth="1"/>
    <col min="10" max="10" width="14.25390625" style="0" customWidth="1"/>
  </cols>
  <sheetData>
    <row r="1" spans="1:8" ht="28.5" customHeight="1">
      <c r="A1" s="834" t="s">
        <v>251</v>
      </c>
      <c r="B1" s="372" t="s">
        <v>252</v>
      </c>
      <c r="C1" s="373"/>
      <c r="D1" s="836" t="s">
        <v>391</v>
      </c>
      <c r="E1" s="837"/>
      <c r="F1" s="837"/>
      <c r="G1" s="837"/>
      <c r="H1" s="374"/>
    </row>
    <row r="2" spans="1:11" ht="28.5" customHeight="1">
      <c r="A2" s="835"/>
      <c r="B2" s="375"/>
      <c r="C2" s="376" t="s">
        <v>253</v>
      </c>
      <c r="D2" s="838" t="s">
        <v>254</v>
      </c>
      <c r="E2" s="839"/>
      <c r="F2" s="839"/>
      <c r="G2" s="839"/>
      <c r="H2" s="392" t="s">
        <v>437</v>
      </c>
      <c r="J2" s="377"/>
      <c r="K2" s="145"/>
    </row>
    <row r="3" spans="1:10" ht="52.5" customHeight="1">
      <c r="A3" s="378" t="s">
        <v>255</v>
      </c>
      <c r="B3" s="840">
        <v>17</v>
      </c>
      <c r="C3" s="841"/>
      <c r="D3" s="379" t="s">
        <v>256</v>
      </c>
      <c r="E3" s="842" t="s">
        <v>51</v>
      </c>
      <c r="F3" s="843"/>
      <c r="G3" s="841"/>
      <c r="H3" s="380" t="s">
        <v>257</v>
      </c>
      <c r="I3" s="388" t="s">
        <v>270</v>
      </c>
      <c r="J3" s="387" t="s">
        <v>439</v>
      </c>
    </row>
    <row r="4" spans="1:10" ht="30" customHeight="1">
      <c r="A4" s="844" t="s">
        <v>258</v>
      </c>
      <c r="B4" s="859" t="s">
        <v>277</v>
      </c>
      <c r="C4" s="860"/>
      <c r="D4" s="860"/>
      <c r="E4" s="860"/>
      <c r="F4" s="381"/>
      <c r="G4" s="847" t="s">
        <v>259</v>
      </c>
      <c r="H4" s="850" t="s">
        <v>440</v>
      </c>
      <c r="I4" s="851"/>
      <c r="J4" s="852"/>
    </row>
    <row r="5" spans="1:10" ht="30" customHeight="1">
      <c r="A5" s="845"/>
      <c r="B5" s="861"/>
      <c r="C5" s="862"/>
      <c r="D5" s="862"/>
      <c r="E5" s="862"/>
      <c r="F5" s="382"/>
      <c r="G5" s="848"/>
      <c r="H5" s="853"/>
      <c r="I5" s="854"/>
      <c r="J5" s="855"/>
    </row>
    <row r="6" spans="1:10" ht="30" customHeight="1">
      <c r="A6" s="845"/>
      <c r="B6" s="863" t="s">
        <v>260</v>
      </c>
      <c r="C6" s="864"/>
      <c r="D6" s="864"/>
      <c r="E6" s="864"/>
      <c r="F6" s="382"/>
      <c r="G6" s="848"/>
      <c r="H6" s="853"/>
      <c r="I6" s="854"/>
      <c r="J6" s="855"/>
    </row>
    <row r="7" spans="1:10" ht="30" customHeight="1">
      <c r="A7" s="846"/>
      <c r="B7" s="870" t="s">
        <v>261</v>
      </c>
      <c r="C7" s="871"/>
      <c r="D7" s="871"/>
      <c r="E7" s="871"/>
      <c r="F7" s="383"/>
      <c r="G7" s="849"/>
      <c r="H7" s="856"/>
      <c r="I7" s="857"/>
      <c r="J7" s="858"/>
    </row>
    <row r="8" ht="13.5">
      <c r="B8" t="s">
        <v>262</v>
      </c>
    </row>
    <row r="9" spans="2:10" ht="21.75" customHeight="1">
      <c r="B9" s="1"/>
      <c r="C9" s="874" t="s">
        <v>155</v>
      </c>
      <c r="D9" s="875"/>
      <c r="E9" s="873" t="s">
        <v>263</v>
      </c>
      <c r="F9" s="873"/>
      <c r="G9" s="873"/>
      <c r="H9" s="872" t="s">
        <v>264</v>
      </c>
      <c r="I9" s="873"/>
      <c r="J9" s="1"/>
    </row>
    <row r="10" spans="3:9" ht="42" customHeight="1">
      <c r="C10" s="391">
        <v>1</v>
      </c>
      <c r="D10" s="390" t="s">
        <v>271</v>
      </c>
      <c r="E10" s="386" t="str">
        <f>VLOOKUP(C10,'リーグ結果'!$AI$14:$AN$18,6,0)</f>
        <v>長野県</v>
      </c>
      <c r="F10" s="385"/>
      <c r="G10" s="146"/>
      <c r="H10" s="841" t="s">
        <v>193</v>
      </c>
      <c r="I10" s="868"/>
    </row>
    <row r="11" spans="3:9" ht="42" customHeight="1">
      <c r="C11" s="391">
        <v>2</v>
      </c>
      <c r="D11" s="390" t="s">
        <v>271</v>
      </c>
      <c r="E11" s="386" t="str">
        <f>VLOOKUP(C11,'リーグ結果'!$AI$14:$AN$18,6,0)</f>
        <v>石川県</v>
      </c>
      <c r="F11" s="385"/>
      <c r="G11" s="146"/>
      <c r="H11" s="841" t="s">
        <v>193</v>
      </c>
      <c r="I11" s="868"/>
    </row>
    <row r="12" spans="3:9" ht="42" customHeight="1">
      <c r="C12" s="391">
        <v>3</v>
      </c>
      <c r="D12" s="390" t="s">
        <v>271</v>
      </c>
      <c r="E12" s="386" t="str">
        <f>VLOOKUP(C12,'リーグ結果'!$AI$14:$AN$18,6,0)</f>
        <v>富山県</v>
      </c>
      <c r="F12" s="385"/>
      <c r="G12" s="146"/>
      <c r="H12" s="668"/>
      <c r="I12" s="691"/>
    </row>
    <row r="13" spans="3:9" ht="42" customHeight="1">
      <c r="C13" s="391">
        <v>4</v>
      </c>
      <c r="D13" s="390" t="s">
        <v>271</v>
      </c>
      <c r="E13" s="386" t="str">
        <f>VLOOKUP(C13,'リーグ結果'!$AI$14:$AN$18,6,0)</f>
        <v>福井県</v>
      </c>
      <c r="F13" s="385"/>
      <c r="G13" s="146"/>
      <c r="H13" s="668"/>
      <c r="I13" s="691"/>
    </row>
    <row r="14" spans="3:9" ht="42" customHeight="1">
      <c r="C14" s="391">
        <v>5</v>
      </c>
      <c r="D14" s="390" t="s">
        <v>271</v>
      </c>
      <c r="E14" s="386" t="str">
        <f>VLOOKUP(C14,'リーグ結果'!$AI$14:$AN$18,6,0)</f>
        <v>新潟県</v>
      </c>
      <c r="F14" s="385"/>
      <c r="G14" s="146"/>
      <c r="H14" s="668"/>
      <c r="I14" s="691"/>
    </row>
    <row r="16" ht="18.75">
      <c r="C16" s="384" t="s">
        <v>265</v>
      </c>
    </row>
    <row r="17" ht="18.75">
      <c r="C17" s="384" t="s">
        <v>266</v>
      </c>
    </row>
    <row r="18" spans="3:9" ht="18.75" customHeight="1">
      <c r="C18" s="869" t="s">
        <v>267</v>
      </c>
      <c r="D18" s="869"/>
      <c r="E18" s="869"/>
      <c r="F18" s="869"/>
      <c r="G18" s="869"/>
      <c r="H18" s="869"/>
      <c r="I18" s="869"/>
    </row>
    <row r="19" spans="3:9" ht="18.75" customHeight="1">
      <c r="C19" s="869" t="s">
        <v>268</v>
      </c>
      <c r="D19" s="869"/>
      <c r="E19" s="869"/>
      <c r="F19" s="869"/>
      <c r="G19" s="869"/>
      <c r="H19" s="869"/>
      <c r="I19" s="869"/>
    </row>
    <row r="20" ht="19.5" customHeight="1"/>
    <row r="21" spans="1:10" ht="216" customHeight="1">
      <c r="A21" s="865" t="s">
        <v>269</v>
      </c>
      <c r="B21" s="866"/>
      <c r="C21" s="866"/>
      <c r="D21" s="866"/>
      <c r="E21" s="866"/>
      <c r="F21" s="866"/>
      <c r="G21" s="866"/>
      <c r="H21" s="866"/>
      <c r="I21" s="866"/>
      <c r="J21" s="867"/>
    </row>
    <row r="28" ht="13.5">
      <c r="F28" s="82"/>
    </row>
  </sheetData>
  <sheetProtection/>
  <mergeCells count="22">
    <mergeCell ref="H9:I9"/>
    <mergeCell ref="C9:D9"/>
    <mergeCell ref="E9:G9"/>
    <mergeCell ref="H10:I10"/>
    <mergeCell ref="A21:J21"/>
    <mergeCell ref="H11:I11"/>
    <mergeCell ref="H12:I12"/>
    <mergeCell ref="H13:I13"/>
    <mergeCell ref="H14:I14"/>
    <mergeCell ref="C18:I18"/>
    <mergeCell ref="C19:I19"/>
    <mergeCell ref="A4:A7"/>
    <mergeCell ref="G4:G7"/>
    <mergeCell ref="H4:J7"/>
    <mergeCell ref="B4:E5"/>
    <mergeCell ref="B6:E6"/>
    <mergeCell ref="B7:E7"/>
    <mergeCell ref="A1:A2"/>
    <mergeCell ref="D1:G1"/>
    <mergeCell ref="D2:G2"/>
    <mergeCell ref="B3:C3"/>
    <mergeCell ref="E3:G3"/>
  </mergeCells>
  <printOptions/>
  <pageMargins left="0.73" right="0.48" top="0.7" bottom="0.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K28"/>
  <sheetViews>
    <sheetView view="pageBreakPreview" zoomScale="60" zoomScalePageLayoutView="0" workbookViewId="0" topLeftCell="A1">
      <selection activeCell="R21" sqref="R21"/>
    </sheetView>
  </sheetViews>
  <sheetFormatPr defaultColWidth="9.00390625" defaultRowHeight="13.5"/>
  <cols>
    <col min="1" max="2" width="3.625" style="0" customWidth="1"/>
    <col min="3" max="3" width="7.375" style="0" customWidth="1"/>
    <col min="4" max="4" width="5.00390625" style="0" customWidth="1"/>
    <col min="5" max="5" width="26.125" style="0" customWidth="1"/>
    <col min="6" max="6" width="5.50390625" style="0" customWidth="1"/>
    <col min="7" max="7" width="4.125" style="0" customWidth="1"/>
    <col min="8" max="8" width="3.625" style="0" customWidth="1"/>
    <col min="9" max="9" width="14.375" style="0" customWidth="1"/>
    <col min="10" max="10" width="14.25390625" style="0" customWidth="1"/>
  </cols>
  <sheetData>
    <row r="1" spans="1:8" ht="28.5" customHeight="1">
      <c r="A1" s="834" t="s">
        <v>251</v>
      </c>
      <c r="B1" s="372" t="s">
        <v>252</v>
      </c>
      <c r="C1" s="373"/>
      <c r="D1" s="836" t="s">
        <v>441</v>
      </c>
      <c r="E1" s="837"/>
      <c r="F1" s="837"/>
      <c r="G1" s="837"/>
      <c r="H1" s="374"/>
    </row>
    <row r="2" spans="1:11" ht="28.5" customHeight="1">
      <c r="A2" s="835"/>
      <c r="B2" s="375"/>
      <c r="C2" s="376" t="s">
        <v>253</v>
      </c>
      <c r="D2" s="838" t="s">
        <v>254</v>
      </c>
      <c r="E2" s="839"/>
      <c r="F2" s="839"/>
      <c r="G2" s="839"/>
      <c r="H2" s="392" t="s">
        <v>437</v>
      </c>
      <c r="J2" s="377"/>
      <c r="K2" s="145"/>
    </row>
    <row r="3" spans="1:10" ht="52.5" customHeight="1">
      <c r="A3" s="378" t="s">
        <v>255</v>
      </c>
      <c r="B3" s="840">
        <v>17</v>
      </c>
      <c r="C3" s="841"/>
      <c r="D3" s="379" t="s">
        <v>256</v>
      </c>
      <c r="E3" s="842" t="s">
        <v>51</v>
      </c>
      <c r="F3" s="843"/>
      <c r="G3" s="841"/>
      <c r="H3" s="380" t="s">
        <v>257</v>
      </c>
      <c r="I3" s="388" t="s">
        <v>270</v>
      </c>
      <c r="J3" s="387" t="s">
        <v>439</v>
      </c>
    </row>
    <row r="4" spans="1:10" ht="30" customHeight="1">
      <c r="A4" s="844" t="s">
        <v>258</v>
      </c>
      <c r="B4" s="859" t="s">
        <v>278</v>
      </c>
      <c r="C4" s="860"/>
      <c r="D4" s="860"/>
      <c r="E4" s="860"/>
      <c r="F4" s="381"/>
      <c r="G4" s="847" t="s">
        <v>259</v>
      </c>
      <c r="H4" s="850" t="s">
        <v>440</v>
      </c>
      <c r="I4" s="851"/>
      <c r="J4" s="852"/>
    </row>
    <row r="5" spans="1:10" ht="30" customHeight="1">
      <c r="A5" s="845"/>
      <c r="B5" s="861"/>
      <c r="C5" s="862"/>
      <c r="D5" s="862"/>
      <c r="E5" s="862"/>
      <c r="F5" s="382"/>
      <c r="G5" s="848"/>
      <c r="H5" s="853"/>
      <c r="I5" s="854"/>
      <c r="J5" s="855"/>
    </row>
    <row r="6" spans="1:10" ht="30" customHeight="1">
      <c r="A6" s="845"/>
      <c r="B6" s="863" t="s">
        <v>260</v>
      </c>
      <c r="C6" s="864"/>
      <c r="D6" s="864"/>
      <c r="E6" s="864"/>
      <c r="F6" s="382"/>
      <c r="G6" s="848"/>
      <c r="H6" s="853"/>
      <c r="I6" s="854"/>
      <c r="J6" s="855"/>
    </row>
    <row r="7" spans="1:10" ht="30" customHeight="1">
      <c r="A7" s="846"/>
      <c r="B7" s="870" t="s">
        <v>261</v>
      </c>
      <c r="C7" s="871"/>
      <c r="D7" s="871"/>
      <c r="E7" s="871"/>
      <c r="F7" s="383"/>
      <c r="G7" s="849"/>
      <c r="H7" s="856"/>
      <c r="I7" s="857"/>
      <c r="J7" s="858"/>
    </row>
    <row r="8" ht="13.5">
      <c r="B8" t="s">
        <v>262</v>
      </c>
    </row>
    <row r="9" spans="2:10" ht="21.75" customHeight="1">
      <c r="B9" s="1"/>
      <c r="C9" s="874" t="s">
        <v>155</v>
      </c>
      <c r="D9" s="875"/>
      <c r="E9" s="873" t="s">
        <v>263</v>
      </c>
      <c r="F9" s="873"/>
      <c r="G9" s="873"/>
      <c r="H9" s="872" t="s">
        <v>264</v>
      </c>
      <c r="I9" s="873"/>
      <c r="J9" s="1"/>
    </row>
    <row r="10" spans="3:9" ht="42" customHeight="1">
      <c r="C10" s="391">
        <v>1</v>
      </c>
      <c r="D10" s="390" t="s">
        <v>271</v>
      </c>
      <c r="E10" s="386" t="str">
        <f>VLOOKUP(C10,'リーグ結果'!$AI$22:$AN$26,6,0)</f>
        <v>石川県</v>
      </c>
      <c r="F10" s="385"/>
      <c r="G10" s="146"/>
      <c r="H10" s="841" t="s">
        <v>290</v>
      </c>
      <c r="I10" s="868"/>
    </row>
    <row r="11" spans="3:9" ht="42" customHeight="1">
      <c r="C11" s="391">
        <v>2</v>
      </c>
      <c r="D11" s="390" t="s">
        <v>271</v>
      </c>
      <c r="E11" s="386" t="str">
        <f>VLOOKUP(C11,'リーグ結果'!$AI$22:$AN$26,6,0)</f>
        <v>富山県</v>
      </c>
      <c r="F11" s="385"/>
      <c r="G11" s="146"/>
      <c r="H11" s="841" t="s">
        <v>290</v>
      </c>
      <c r="I11" s="868"/>
    </row>
    <row r="12" spans="3:9" ht="42" customHeight="1">
      <c r="C12" s="391">
        <v>3</v>
      </c>
      <c r="D12" s="390" t="s">
        <v>271</v>
      </c>
      <c r="E12" s="386" t="str">
        <f>VLOOKUP(C12,'リーグ結果'!$AI$22:$AN$26,6,0)</f>
        <v>新潟県</v>
      </c>
      <c r="F12" s="385"/>
      <c r="G12" s="146"/>
      <c r="H12" s="668"/>
      <c r="I12" s="691"/>
    </row>
    <row r="13" spans="3:9" ht="42" customHeight="1">
      <c r="C13" s="391">
        <v>4</v>
      </c>
      <c r="D13" s="390" t="s">
        <v>271</v>
      </c>
      <c r="E13" s="386" t="str">
        <f>VLOOKUP(C13,'リーグ結果'!$AI$22:$AN$26,6,0)</f>
        <v>長野県</v>
      </c>
      <c r="F13" s="385"/>
      <c r="G13" s="146"/>
      <c r="H13" s="668"/>
      <c r="I13" s="691"/>
    </row>
    <row r="14" spans="3:9" ht="42" customHeight="1">
      <c r="C14" s="391">
        <v>5</v>
      </c>
      <c r="D14" s="390" t="s">
        <v>271</v>
      </c>
      <c r="E14" s="386" t="str">
        <f>VLOOKUP(C14,'リーグ結果'!$AI$22:$AN$26,6,0)</f>
        <v>福井県</v>
      </c>
      <c r="F14" s="385"/>
      <c r="G14" s="146"/>
      <c r="H14" s="668"/>
      <c r="I14" s="691"/>
    </row>
    <row r="16" ht="18.75">
      <c r="C16" s="384" t="s">
        <v>265</v>
      </c>
    </row>
    <row r="17" ht="18.75">
      <c r="C17" s="384" t="s">
        <v>266</v>
      </c>
    </row>
    <row r="18" spans="3:9" ht="18.75" customHeight="1">
      <c r="C18" s="869" t="s">
        <v>267</v>
      </c>
      <c r="D18" s="869"/>
      <c r="E18" s="869"/>
      <c r="F18" s="869"/>
      <c r="G18" s="869"/>
      <c r="H18" s="869"/>
      <c r="I18" s="869"/>
    </row>
    <row r="19" spans="3:9" ht="18.75" customHeight="1">
      <c r="C19" s="869" t="s">
        <v>268</v>
      </c>
      <c r="D19" s="869"/>
      <c r="E19" s="869"/>
      <c r="F19" s="869"/>
      <c r="G19" s="869"/>
      <c r="H19" s="869"/>
      <c r="I19" s="869"/>
    </row>
    <row r="20" ht="19.5" customHeight="1"/>
    <row r="21" spans="1:10" ht="216" customHeight="1">
      <c r="A21" s="865" t="s">
        <v>269</v>
      </c>
      <c r="B21" s="866"/>
      <c r="C21" s="866"/>
      <c r="D21" s="866"/>
      <c r="E21" s="866"/>
      <c r="F21" s="866"/>
      <c r="G21" s="866"/>
      <c r="H21" s="866"/>
      <c r="I21" s="866"/>
      <c r="J21" s="867"/>
    </row>
    <row r="28" ht="13.5">
      <c r="F28" s="82"/>
    </row>
  </sheetData>
  <sheetProtection/>
  <mergeCells count="22">
    <mergeCell ref="H9:I9"/>
    <mergeCell ref="C9:D9"/>
    <mergeCell ref="E9:G9"/>
    <mergeCell ref="H10:I10"/>
    <mergeCell ref="A21:J21"/>
    <mergeCell ref="H11:I11"/>
    <mergeCell ref="H12:I12"/>
    <mergeCell ref="H13:I13"/>
    <mergeCell ref="H14:I14"/>
    <mergeCell ref="C18:I18"/>
    <mergeCell ref="C19:I19"/>
    <mergeCell ref="A4:A7"/>
    <mergeCell ref="G4:G7"/>
    <mergeCell ref="H4:J7"/>
    <mergeCell ref="B4:E5"/>
    <mergeCell ref="B6:E6"/>
    <mergeCell ref="B7:E7"/>
    <mergeCell ref="A1:A2"/>
    <mergeCell ref="D1:G1"/>
    <mergeCell ref="D2:G2"/>
    <mergeCell ref="B3:C3"/>
    <mergeCell ref="E3:G3"/>
  </mergeCells>
  <printOptions/>
  <pageMargins left="0.73" right="0.39" top="0.68" bottom="0.55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C4" sqref="C4"/>
    </sheetView>
  </sheetViews>
  <sheetFormatPr defaultColWidth="9.00390625" defaultRowHeight="13.5"/>
  <cols>
    <col min="1" max="6" width="12.625" style="0" customWidth="1"/>
    <col min="7" max="9" width="9.625" style="0" customWidth="1"/>
    <col min="10" max="10" width="9.625" style="512" customWidth="1"/>
  </cols>
  <sheetData>
    <row r="1" ht="24" customHeight="1">
      <c r="A1" s="489" t="s">
        <v>648</v>
      </c>
    </row>
    <row r="2" spans="1:10" ht="30" customHeight="1">
      <c r="A2" s="490" t="s">
        <v>649</v>
      </c>
      <c r="B2" s="491"/>
      <c r="C2" s="876" t="s">
        <v>256</v>
      </c>
      <c r="D2" s="876" t="s">
        <v>51</v>
      </c>
      <c r="E2" s="876"/>
      <c r="F2" s="491" t="s">
        <v>257</v>
      </c>
      <c r="G2" s="877" t="s">
        <v>650</v>
      </c>
      <c r="H2" s="877"/>
      <c r="I2" s="877"/>
      <c r="J2" s="877"/>
    </row>
    <row r="3" spans="1:10" ht="30" customHeight="1">
      <c r="A3" s="490" t="s">
        <v>651</v>
      </c>
      <c r="B3" s="490" t="s">
        <v>652</v>
      </c>
      <c r="C3" s="876"/>
      <c r="D3" s="876"/>
      <c r="E3" s="876"/>
      <c r="F3" s="490" t="s">
        <v>653</v>
      </c>
      <c r="G3" s="878" t="s">
        <v>440</v>
      </c>
      <c r="H3" s="878"/>
      <c r="I3" s="878"/>
      <c r="J3" s="878"/>
    </row>
    <row r="4" spans="1:10" ht="24" customHeight="1">
      <c r="A4" s="492"/>
      <c r="B4" s="492"/>
      <c r="C4" s="492"/>
      <c r="D4" s="492"/>
      <c r="E4" s="222"/>
      <c r="F4" s="222"/>
      <c r="G4" s="879" t="s">
        <v>688</v>
      </c>
      <c r="H4" s="879"/>
      <c r="I4" s="879"/>
      <c r="J4" s="879"/>
    </row>
    <row r="5" spans="1:10" ht="27.75" customHeight="1" thickBot="1">
      <c r="A5" s="493" t="s">
        <v>654</v>
      </c>
      <c r="B5" s="492"/>
      <c r="C5" s="492"/>
      <c r="D5" s="492"/>
      <c r="E5" s="492"/>
      <c r="F5" s="492"/>
      <c r="G5" s="492"/>
      <c r="H5" s="492"/>
      <c r="I5" s="492"/>
      <c r="J5" s="513" t="s">
        <v>655</v>
      </c>
    </row>
    <row r="6" spans="1:10" ht="21.75" customHeight="1">
      <c r="A6" s="880"/>
      <c r="B6" s="479">
        <v>1</v>
      </c>
      <c r="C6" s="494">
        <v>2</v>
      </c>
      <c r="D6" s="494">
        <v>3</v>
      </c>
      <c r="E6" s="495">
        <v>4</v>
      </c>
      <c r="F6" s="495">
        <v>5</v>
      </c>
      <c r="G6" s="882" t="s">
        <v>656</v>
      </c>
      <c r="H6" s="884" t="s">
        <v>657</v>
      </c>
      <c r="I6" s="886" t="s">
        <v>658</v>
      </c>
      <c r="J6" s="888" t="s">
        <v>155</v>
      </c>
    </row>
    <row r="7" spans="1:10" ht="21.75" customHeight="1" thickBot="1">
      <c r="A7" s="881"/>
      <c r="B7" s="480" t="s">
        <v>72</v>
      </c>
      <c r="C7" s="496" t="s">
        <v>73</v>
      </c>
      <c r="D7" s="496" t="s">
        <v>75</v>
      </c>
      <c r="E7" s="497" t="s">
        <v>74</v>
      </c>
      <c r="F7" s="497" t="s">
        <v>76</v>
      </c>
      <c r="G7" s="883"/>
      <c r="H7" s="885"/>
      <c r="I7" s="887"/>
      <c r="J7" s="889"/>
    </row>
    <row r="8" spans="1:10" ht="21.75" customHeight="1">
      <c r="A8" s="498">
        <v>1</v>
      </c>
      <c r="B8" s="890"/>
      <c r="C8" s="499" t="str">
        <f>'少年男子成績'!J$5&amp;"-"&amp;'少年男子成績'!L$5</f>
        <v>3-2</v>
      </c>
      <c r="D8" s="500" t="str">
        <f>'少年男子成績'!N$5&amp;"-"&amp;'少年男子成績'!P$5</f>
        <v>2-3</v>
      </c>
      <c r="E8" s="482" t="str">
        <f>'少年男子成績'!S$5&amp;"-"&amp;'少年男子成績'!V$5</f>
        <v>3-0</v>
      </c>
      <c r="F8" s="482" t="str">
        <f>'少年男子成績'!Z$5&amp;"-"&amp;'少年男子成績'!AC$5</f>
        <v>2-②</v>
      </c>
      <c r="G8" s="892">
        <f>'少年男子成績'!AE$5</f>
        <v>2</v>
      </c>
      <c r="H8" s="894">
        <f>'少年男子成績'!AG$5</f>
        <v>0</v>
      </c>
      <c r="I8" s="896">
        <f>'少年男子成績'!AI$5</f>
        <v>2</v>
      </c>
      <c r="J8" s="898">
        <f>'少年男子成績'!AJ$5</f>
        <v>2</v>
      </c>
    </row>
    <row r="9" spans="1:10" ht="21.75" customHeight="1">
      <c r="A9" s="498" t="s">
        <v>72</v>
      </c>
      <c r="B9" s="891"/>
      <c r="C9" s="501" t="str">
        <f>IF('少年男子成績'!I$5="○","勝",IF('少年男子成績'!I$5="×","引分","負"))</f>
        <v>勝</v>
      </c>
      <c r="D9" s="501" t="str">
        <f>IF('少年男子成績'!M$5="○","勝",IF('少年男子成績'!M$5="×","引分","負"))</f>
        <v>負</v>
      </c>
      <c r="E9" s="502" t="str">
        <f>IF('少年男子成績'!Q$5="○","勝",IF('少年男子成績'!Q$5="×","引分","負"))</f>
        <v>勝</v>
      </c>
      <c r="F9" s="503" t="str">
        <f>IF('少年男子成績'!X$5="○","勝",IF('少年男子成績'!X$5="×","引分","負"))</f>
        <v>負</v>
      </c>
      <c r="G9" s="893"/>
      <c r="H9" s="895"/>
      <c r="I9" s="897"/>
      <c r="J9" s="899"/>
    </row>
    <row r="10" spans="1:10" ht="21.75" customHeight="1">
      <c r="A10" s="504">
        <v>2</v>
      </c>
      <c r="B10" s="505" t="str">
        <f>'少年男子成績'!F$6&amp;"-"&amp;'少年男子成績'!H$6</f>
        <v>2-3</v>
      </c>
      <c r="C10" s="900"/>
      <c r="D10" s="506" t="str">
        <f>'少年男子成績'!N$6&amp;"-"&amp;'少年男子成績'!P$6</f>
        <v>0-1</v>
      </c>
      <c r="E10" s="481" t="str">
        <f>'少年男子成績'!S$6&amp;"-"&amp;'少年男子成績'!V$6</f>
        <v>0-1</v>
      </c>
      <c r="F10" s="481" t="str">
        <f>'少年男子成績'!Z$6&amp;"-"&amp;'少年男子成績'!AC$6</f>
        <v>2-0</v>
      </c>
      <c r="G10" s="902">
        <f>'少年男子成績'!AE$6</f>
        <v>1</v>
      </c>
      <c r="H10" s="904">
        <f>'少年男子成績'!AG$6</f>
        <v>0</v>
      </c>
      <c r="I10" s="906">
        <f>'少年男子成績'!AI$6</f>
        <v>3</v>
      </c>
      <c r="J10" s="908">
        <f>'少年男子成績'!AJ$6</f>
        <v>5</v>
      </c>
    </row>
    <row r="11" spans="1:10" ht="21.75" customHeight="1">
      <c r="A11" s="507" t="s">
        <v>73</v>
      </c>
      <c r="B11" s="508" t="str">
        <f>IF('少年男子成績'!E$6="○","勝",IF('少年男子成績'!E$6="×","引分","負"))</f>
        <v>負</v>
      </c>
      <c r="C11" s="901"/>
      <c r="D11" s="501" t="str">
        <f>IF('少年男子成績'!M$6="○","勝",IF('少年男子成績'!M$6="×","引分","負"))</f>
        <v>負</v>
      </c>
      <c r="E11" s="502" t="str">
        <f>IF('少年男子成績'!Q$6="○","勝",IF('少年男子成績'!Q$6="×","引分","負"))</f>
        <v>負</v>
      </c>
      <c r="F11" s="503" t="str">
        <f>IF('少年男子成績'!X$6="○","勝",IF('少年男子成績'!X$6="×","引分","負"))</f>
        <v>勝</v>
      </c>
      <c r="G11" s="903"/>
      <c r="H11" s="905"/>
      <c r="I11" s="907"/>
      <c r="J11" s="909"/>
    </row>
    <row r="12" spans="1:10" ht="21.75" customHeight="1">
      <c r="A12" s="504">
        <v>3</v>
      </c>
      <c r="B12" s="505" t="str">
        <f>'少年男子成績'!F$7&amp;"-"&amp;'少年男子成績'!H$7</f>
        <v>3-2</v>
      </c>
      <c r="C12" s="506" t="str">
        <f>'少年男子成績'!J$7&amp;"-"&amp;'少年男子成績'!L$7</f>
        <v>1-0</v>
      </c>
      <c r="D12" s="900"/>
      <c r="E12" s="481" t="str">
        <f>'少年男子成績'!S$7&amp;"-"&amp;'少年男子成績'!V$7</f>
        <v>①-1</v>
      </c>
      <c r="F12" s="509" t="str">
        <f>'少年男子成績'!Z$7&amp;"-"&amp;'少年男子成績'!AC$7</f>
        <v>2-1</v>
      </c>
      <c r="G12" s="902">
        <f>'少年男子成績'!AE$7</f>
        <v>4</v>
      </c>
      <c r="H12" s="904">
        <f>'少年男子成績'!AG$7</f>
        <v>0</v>
      </c>
      <c r="I12" s="906">
        <f>'少年男子成績'!AI$7</f>
        <v>0</v>
      </c>
      <c r="J12" s="908">
        <f>'少年男子成績'!AJ$7</f>
        <v>1</v>
      </c>
    </row>
    <row r="13" spans="1:10" ht="21.75" customHeight="1">
      <c r="A13" s="507" t="s">
        <v>75</v>
      </c>
      <c r="B13" s="508" t="str">
        <f>IF('少年男子成績'!E$7="○","勝",IF('少年男子成績'!E$7="×","引分","負"))</f>
        <v>勝</v>
      </c>
      <c r="C13" s="501" t="str">
        <f>IF('少年男子成績'!I$7="○","勝",IF('少年男子成績'!I$7="×","引分","負"))</f>
        <v>勝</v>
      </c>
      <c r="D13" s="901"/>
      <c r="E13" s="502" t="str">
        <f>IF('少年男子成績'!Q$7="○","勝",IF('少年男子成績'!Q$7="×","引分","負"))</f>
        <v>勝</v>
      </c>
      <c r="F13" s="502" t="str">
        <f>IF('少年男子成績'!X$7="○","勝",IF('少年男子成績'!X$7="×","引分","負"))</f>
        <v>勝</v>
      </c>
      <c r="G13" s="903"/>
      <c r="H13" s="905"/>
      <c r="I13" s="907"/>
      <c r="J13" s="909"/>
    </row>
    <row r="14" spans="1:10" ht="21.75" customHeight="1">
      <c r="A14" s="504">
        <v>4</v>
      </c>
      <c r="B14" s="505" t="str">
        <f>'少年男子成績'!F$8&amp;"-"&amp;'少年男子成績'!H$8</f>
        <v>0-3</v>
      </c>
      <c r="C14" s="506" t="str">
        <f>'少年男子成績'!J$8&amp;"-"&amp;'少年男子成績'!L$8</f>
        <v>1-0</v>
      </c>
      <c r="D14" s="506" t="str">
        <f>'少年男子成績'!N$8&amp;"-"&amp;'少年男子成績'!P$8</f>
        <v>1-①</v>
      </c>
      <c r="E14" s="900"/>
      <c r="F14" s="481" t="str">
        <f>'少年男子成績'!Z$8&amp;"-"&amp;'少年男子成績'!AC$8</f>
        <v>2-1</v>
      </c>
      <c r="G14" s="902">
        <f>'少年男子成績'!AE$8</f>
        <v>2</v>
      </c>
      <c r="H14" s="904">
        <f>'少年男子成績'!AG$8</f>
        <v>0</v>
      </c>
      <c r="I14" s="906">
        <f>'少年男子成績'!AI$8</f>
        <v>2</v>
      </c>
      <c r="J14" s="908">
        <f>'少年男子成績'!AJ$8</f>
        <v>3</v>
      </c>
    </row>
    <row r="15" spans="1:10" ht="21.75" customHeight="1">
      <c r="A15" s="507" t="s">
        <v>74</v>
      </c>
      <c r="B15" s="508" t="str">
        <f>IF('少年男子成績'!E$8="○","勝",IF('少年男子成績'!E$8="×","引分","負"))</f>
        <v>負</v>
      </c>
      <c r="C15" s="501" t="str">
        <f>IF('少年男子成績'!I$8="○","勝",IF('少年男子成績'!I$8="×","引分","負"))</f>
        <v>勝</v>
      </c>
      <c r="D15" s="501" t="str">
        <f>IF('少年男子成績'!M$8="○","勝",IF('少年男子成績'!M$8="×","引分","負"))</f>
        <v>負</v>
      </c>
      <c r="E15" s="901"/>
      <c r="F15" s="503" t="str">
        <f>IF('少年男子成績'!X$8="○","勝",IF('少年男子成績'!X$8="×","引分","負"))</f>
        <v>勝</v>
      </c>
      <c r="G15" s="903"/>
      <c r="H15" s="905"/>
      <c r="I15" s="907"/>
      <c r="J15" s="909"/>
    </row>
    <row r="16" spans="1:10" ht="21.75" customHeight="1">
      <c r="A16" s="504">
        <v>5</v>
      </c>
      <c r="B16" s="505" t="str">
        <f>'少年男子成績'!F$9&amp;"-"&amp;'少年男子成績'!H$9</f>
        <v>②-2</v>
      </c>
      <c r="C16" s="506" t="str">
        <f>'少年男子成績'!J$9&amp;"-"&amp;'少年男子成績'!L$9</f>
        <v>0-2</v>
      </c>
      <c r="D16" s="506" t="str">
        <f>'少年男子成績'!N$9&amp;"-"&amp;'少年男子成績'!P$9</f>
        <v>1-2</v>
      </c>
      <c r="E16" s="481" t="str">
        <f>'少年男子成績'!S$9&amp;"-"&amp;'少年男子成績'!V$9</f>
        <v>1-2</v>
      </c>
      <c r="F16" s="911"/>
      <c r="G16" s="902">
        <f>'少年男子成績'!AE$9</f>
        <v>1</v>
      </c>
      <c r="H16" s="904">
        <f>'少年男子成績'!AG$9</f>
        <v>0</v>
      </c>
      <c r="I16" s="906">
        <f>'少年男子成績'!AI$9</f>
        <v>3</v>
      </c>
      <c r="J16" s="908">
        <f>'少年男子成績'!AJ$9</f>
        <v>4</v>
      </c>
    </row>
    <row r="17" spans="1:10" ht="21.75" customHeight="1" thickBot="1">
      <c r="A17" s="510" t="s">
        <v>76</v>
      </c>
      <c r="B17" s="480" t="str">
        <f>IF('少年男子成績'!E$9="○","勝",IF('少年男子成績'!E$9="×","引分","負"))</f>
        <v>勝</v>
      </c>
      <c r="C17" s="496" t="str">
        <f>IF('少年男子成績'!I$9="○","勝",IF('少年男子成績'!I$9="×","引分","負"))</f>
        <v>負</v>
      </c>
      <c r="D17" s="496" t="str">
        <f>IF('少年男子成績'!M$9="○","勝",IF('少年男子成績'!M$9="×","引分","負"))</f>
        <v>負</v>
      </c>
      <c r="E17" s="497" t="str">
        <f>IF('少年男子成績'!Q$9="○","勝",IF('少年男子成績'!Q$9="×","引分","負"))</f>
        <v>負</v>
      </c>
      <c r="F17" s="912"/>
      <c r="G17" s="913"/>
      <c r="H17" s="914"/>
      <c r="I17" s="915"/>
      <c r="J17" s="910"/>
    </row>
    <row r="18" spans="1:10" ht="21.75" customHeight="1">
      <c r="A18" s="331"/>
      <c r="B18" s="331"/>
      <c r="C18" s="331"/>
      <c r="D18" s="331"/>
      <c r="E18" s="331"/>
      <c r="F18" s="331"/>
      <c r="G18" s="331"/>
      <c r="H18" s="331"/>
      <c r="I18" s="331"/>
      <c r="J18" s="514"/>
    </row>
    <row r="19" spans="1:10" ht="21.75" customHeight="1" thickBot="1">
      <c r="A19" s="493" t="s">
        <v>659</v>
      </c>
      <c r="B19" s="492"/>
      <c r="C19" s="492"/>
      <c r="D19" s="492"/>
      <c r="E19" s="492"/>
      <c r="F19" s="492"/>
      <c r="G19" s="492"/>
      <c r="H19" s="492"/>
      <c r="I19" s="492"/>
      <c r="J19" s="513" t="s">
        <v>655</v>
      </c>
    </row>
    <row r="20" spans="1:10" ht="21.75" customHeight="1">
      <c r="A20" s="880"/>
      <c r="B20" s="479">
        <v>1</v>
      </c>
      <c r="C20" s="494">
        <v>2</v>
      </c>
      <c r="D20" s="494">
        <v>3</v>
      </c>
      <c r="E20" s="495">
        <v>4</v>
      </c>
      <c r="F20" s="495">
        <v>5</v>
      </c>
      <c r="G20" s="882" t="s">
        <v>656</v>
      </c>
      <c r="H20" s="884" t="s">
        <v>657</v>
      </c>
      <c r="I20" s="886" t="s">
        <v>658</v>
      </c>
      <c r="J20" s="888" t="s">
        <v>155</v>
      </c>
    </row>
    <row r="21" spans="1:10" ht="21.75" customHeight="1" thickBot="1">
      <c r="A21" s="881"/>
      <c r="B21" s="480" t="s">
        <v>74</v>
      </c>
      <c r="C21" s="496" t="s">
        <v>72</v>
      </c>
      <c r="D21" s="496" t="s">
        <v>76</v>
      </c>
      <c r="E21" s="497" t="s">
        <v>75</v>
      </c>
      <c r="F21" s="497" t="s">
        <v>73</v>
      </c>
      <c r="G21" s="883"/>
      <c r="H21" s="885"/>
      <c r="I21" s="887"/>
      <c r="J21" s="889"/>
    </row>
    <row r="22" spans="1:10" ht="21.75" customHeight="1">
      <c r="A22" s="498">
        <v>1</v>
      </c>
      <c r="B22" s="890"/>
      <c r="C22" s="499" t="str">
        <f>'少年女子成績'!J$5&amp;"-"&amp;'少年女子成績'!L$5</f>
        <v>2-1</v>
      </c>
      <c r="D22" s="500" t="str">
        <f>'少年女子成績'!N$5&amp;"-"&amp;'少年女子成績'!P$5</f>
        <v>1-2</v>
      </c>
      <c r="E22" s="482" t="str">
        <f>'少年女子成績'!S$5&amp;"-"&amp;'少年女子成績'!V$5</f>
        <v>1-2</v>
      </c>
      <c r="F22" s="482" t="str">
        <f>'少年女子成績'!Z$5&amp;"-"&amp;'少年女子成績'!AC$5</f>
        <v>0-3</v>
      </c>
      <c r="G22" s="892">
        <f>'少年女子成績'!AE$5</f>
        <v>1</v>
      </c>
      <c r="H22" s="894">
        <f>'少年女子成績'!AG$5</f>
        <v>0</v>
      </c>
      <c r="I22" s="896">
        <f>'少年女子成績'!AI$5</f>
        <v>3</v>
      </c>
      <c r="J22" s="898">
        <f>'少年女子成績'!AJ$5</f>
        <v>3</v>
      </c>
    </row>
    <row r="23" spans="1:10" ht="21.75" customHeight="1">
      <c r="A23" s="498" t="s">
        <v>74</v>
      </c>
      <c r="B23" s="916"/>
      <c r="C23" s="501" t="str">
        <f>IF('少年女子成績'!I$5="○","勝",IF('少年女子成績'!I$5="×","引分","負"))</f>
        <v>勝</v>
      </c>
      <c r="D23" s="501" t="str">
        <f>IF('少年女子成績'!M$5="○","勝",IF('少年女子成績'!M$5="×","引分","負"))</f>
        <v>負</v>
      </c>
      <c r="E23" s="502" t="str">
        <f>IF('少年女子成績'!Q$5="○","勝",IF('少年女子成績'!Q$5="×","引分","負"))</f>
        <v>負</v>
      </c>
      <c r="F23" s="503" t="str">
        <f>IF('少年女子成績'!X$5="○","勝",IF('少年女子成績'!X$5="×","引分","負"))</f>
        <v>負</v>
      </c>
      <c r="G23" s="903"/>
      <c r="H23" s="905"/>
      <c r="I23" s="907"/>
      <c r="J23" s="909"/>
    </row>
    <row r="24" spans="1:10" ht="21.75" customHeight="1">
      <c r="A24" s="504">
        <v>2</v>
      </c>
      <c r="B24" s="505" t="str">
        <f>'少年女子成績'!F$6&amp;"-"&amp;'少年女子成績'!H$6</f>
        <v>1-2</v>
      </c>
      <c r="C24" s="900"/>
      <c r="D24" s="506" t="str">
        <f>'少年女子成績'!N$6&amp;"-"&amp;'少年女子成績'!P$6</f>
        <v>1-2</v>
      </c>
      <c r="E24" s="481" t="str">
        <f>'少年女子成績'!S$6&amp;"-"&amp;'少年女子成績'!V$6</f>
        <v>1-0</v>
      </c>
      <c r="F24" s="481" t="str">
        <f>'少年女子成績'!Z$6&amp;"-"&amp;'少年女子成績'!AC$6</f>
        <v>0-3</v>
      </c>
      <c r="G24" s="902">
        <f>'少年女子成績'!AE$6</f>
        <v>1</v>
      </c>
      <c r="H24" s="904">
        <f>'少年女子成績'!AG$6</f>
        <v>0</v>
      </c>
      <c r="I24" s="906">
        <f>'少年女子成績'!AI$6</f>
        <v>3</v>
      </c>
      <c r="J24" s="908">
        <f>'少年女子成績'!AJ$6</f>
        <v>4</v>
      </c>
    </row>
    <row r="25" spans="1:10" ht="21.75" customHeight="1">
      <c r="A25" s="507" t="s">
        <v>72</v>
      </c>
      <c r="B25" s="508" t="str">
        <f>IF('少年女子成績'!E$6="○","勝",IF('少年女子成績'!E$6="×","引分","負"))</f>
        <v>負</v>
      </c>
      <c r="C25" s="917"/>
      <c r="D25" s="501" t="str">
        <f>IF('少年女子成績'!M$6="○","勝",IF('少年女子成績'!M$6="×","引分","負"))</f>
        <v>負</v>
      </c>
      <c r="E25" s="502" t="str">
        <f>IF('少年女子成績'!Q$6="○","勝",IF('少年女子成績'!Q$6="×","引分","負"))</f>
        <v>勝</v>
      </c>
      <c r="F25" s="503" t="str">
        <f>IF('少年女子成績'!X$6="○","勝",IF('少年女子成績'!X$6="×","引分","負"))</f>
        <v>負</v>
      </c>
      <c r="G25" s="903"/>
      <c r="H25" s="905"/>
      <c r="I25" s="907"/>
      <c r="J25" s="909"/>
    </row>
    <row r="26" spans="1:10" ht="21.75" customHeight="1">
      <c r="A26" s="504">
        <v>3</v>
      </c>
      <c r="B26" s="505" t="str">
        <f>'少年女子成績'!F$7&amp;"-"&amp;'少年女子成績'!H$7</f>
        <v>2-1</v>
      </c>
      <c r="C26" s="506" t="str">
        <f>'少年女子成績'!J$7&amp;"-"&amp;'少年女子成績'!L$7</f>
        <v>2-1</v>
      </c>
      <c r="D26" s="900"/>
      <c r="E26" s="481" t="str">
        <f>'少年女子成績'!S$7&amp;"-"&amp;'少年女子成績'!V$7</f>
        <v>2-1</v>
      </c>
      <c r="F26" s="509" t="str">
        <f>'少年女子成績'!Z$7&amp;"-"&amp;'少年女子成績'!AC$7</f>
        <v>2-1</v>
      </c>
      <c r="G26" s="902">
        <f>'少年女子成績'!AE$7</f>
        <v>4</v>
      </c>
      <c r="H26" s="904">
        <f>'少年女子成績'!AG$7</f>
        <v>0</v>
      </c>
      <c r="I26" s="906">
        <f>'少年女子成績'!AI$7</f>
        <v>0</v>
      </c>
      <c r="J26" s="908">
        <f>'少年女子成績'!AJ$7</f>
        <v>1</v>
      </c>
    </row>
    <row r="27" spans="1:10" ht="21.75" customHeight="1">
      <c r="A27" s="507" t="s">
        <v>76</v>
      </c>
      <c r="B27" s="508" t="str">
        <f>IF('少年女子成績'!E$7="○","勝",IF('少年女子成績'!E$7="×","引分","負"))</f>
        <v>勝</v>
      </c>
      <c r="C27" s="501" t="str">
        <f>IF('少年女子成績'!I$7="○","勝",IF('少年女子成績'!I$7="×","引分","負"))</f>
        <v>勝</v>
      </c>
      <c r="D27" s="917"/>
      <c r="E27" s="502" t="str">
        <f>IF('少年女子成績'!Q$7="○","勝",IF('少年女子成績'!Q$7="×","引分","負"))</f>
        <v>勝</v>
      </c>
      <c r="F27" s="502" t="str">
        <f>IF('少年女子成績'!X$7="○","勝",IF('少年女子成績'!X$7="×","引分","負"))</f>
        <v>勝</v>
      </c>
      <c r="G27" s="903"/>
      <c r="H27" s="905"/>
      <c r="I27" s="907"/>
      <c r="J27" s="909"/>
    </row>
    <row r="28" spans="1:10" ht="21.75" customHeight="1">
      <c r="A28" s="504">
        <v>4</v>
      </c>
      <c r="B28" s="505" t="str">
        <f>'少年女子成績'!F$8&amp;"-"&amp;'少年女子成績'!H$8</f>
        <v>2-1</v>
      </c>
      <c r="C28" s="506" t="str">
        <f>'少年女子成績'!J$8&amp;"-"&amp;'少年女子成績'!L$8</f>
        <v>0-1</v>
      </c>
      <c r="D28" s="506" t="str">
        <f>'少年女子成績'!N$8&amp;"-"&amp;'少年女子成績'!P$8</f>
        <v>1-2</v>
      </c>
      <c r="E28" s="900"/>
      <c r="F28" s="481" t="str">
        <f>'少年女子成績'!Z$8&amp;"-"&amp;'少年女子成績'!AC$8</f>
        <v>0-3</v>
      </c>
      <c r="G28" s="902">
        <f>'少年女子成績'!AE$8</f>
        <v>1</v>
      </c>
      <c r="H28" s="904">
        <f>'少年女子成績'!AG$8</f>
        <v>0</v>
      </c>
      <c r="I28" s="906">
        <f>'少年女子成績'!AI$8</f>
        <v>3</v>
      </c>
      <c r="J28" s="908">
        <f>'少年女子成績'!AJ$8</f>
        <v>5</v>
      </c>
    </row>
    <row r="29" spans="1:10" ht="21.75" customHeight="1">
      <c r="A29" s="507" t="s">
        <v>75</v>
      </c>
      <c r="B29" s="508" t="str">
        <f>IF('少年女子成績'!E$8="○","勝",IF('少年女子成績'!E$8="×","引分","負"))</f>
        <v>勝</v>
      </c>
      <c r="C29" s="501" t="str">
        <f>IF('少年女子成績'!I$8="○","勝",IF('少年女子成績'!I$8="×","引分","負"))</f>
        <v>負</v>
      </c>
      <c r="D29" s="501" t="str">
        <f>IF('少年女子成績'!M$8="○","勝",IF('少年女子成績'!M$8="×","引分","負"))</f>
        <v>負</v>
      </c>
      <c r="E29" s="917"/>
      <c r="F29" s="503" t="str">
        <f>IF('少年女子成績'!X$8="○","勝",IF('少年女子成績'!X$8="×","引分","負"))</f>
        <v>負</v>
      </c>
      <c r="G29" s="903"/>
      <c r="H29" s="905"/>
      <c r="I29" s="907"/>
      <c r="J29" s="909"/>
    </row>
    <row r="30" spans="1:10" ht="21.75" customHeight="1">
      <c r="A30" s="504">
        <v>5</v>
      </c>
      <c r="B30" s="505" t="str">
        <f>'少年女子成績'!F$9&amp;"-"&amp;'少年女子成績'!H$9</f>
        <v>3-0</v>
      </c>
      <c r="C30" s="506" t="str">
        <f>'少年女子成績'!J$9&amp;"-"&amp;'少年女子成績'!L$9</f>
        <v>3-0</v>
      </c>
      <c r="D30" s="506" t="str">
        <f>'少年女子成績'!N$9&amp;"-"&amp;'少年女子成績'!P$9</f>
        <v>1-2</v>
      </c>
      <c r="E30" s="481" t="str">
        <f>'少年女子成績'!S$9&amp;"-"&amp;'少年女子成績'!V$9</f>
        <v>3-0</v>
      </c>
      <c r="F30" s="911"/>
      <c r="G30" s="902">
        <f>'少年女子成績'!AE$9</f>
        <v>3</v>
      </c>
      <c r="H30" s="904">
        <f>'少年女子成績'!AG$9</f>
        <v>0</v>
      </c>
      <c r="I30" s="906">
        <f>'少年女子成績'!AI$9</f>
        <v>1</v>
      </c>
      <c r="J30" s="908">
        <f>'少年女子成績'!AJ$9</f>
        <v>2</v>
      </c>
    </row>
    <row r="31" spans="1:10" ht="21.75" customHeight="1" thickBot="1">
      <c r="A31" s="510" t="s">
        <v>73</v>
      </c>
      <c r="B31" s="480" t="str">
        <f>IF('少年女子成績'!E$9="○","勝",IF('少年女子成績'!E$9="×","引分","負"))</f>
        <v>勝</v>
      </c>
      <c r="C31" s="496" t="str">
        <f>IF('少年女子成績'!I$9="○","勝",IF('少年女子成績'!I$9="×","引分","負"))</f>
        <v>勝</v>
      </c>
      <c r="D31" s="496" t="str">
        <f>IF('少年女子成績'!M$9="○","勝",IF('少年女子成績'!M$9="×","引分","負"))</f>
        <v>負</v>
      </c>
      <c r="E31" s="497" t="str">
        <f>IF('少年女子成績'!Q$9="○","勝",IF('少年女子成績'!Q$9="×","引分","負"))</f>
        <v>勝</v>
      </c>
      <c r="F31" s="918"/>
      <c r="G31" s="913"/>
      <c r="H31" s="914"/>
      <c r="I31" s="915"/>
      <c r="J31" s="910"/>
    </row>
    <row r="32" ht="21.75" customHeight="1"/>
    <row r="33" spans="1:10" ht="21.75" customHeight="1" thickBot="1">
      <c r="A33" s="493" t="s">
        <v>660</v>
      </c>
      <c r="B33" s="492"/>
      <c r="C33" s="492"/>
      <c r="D33" s="492"/>
      <c r="E33" s="492"/>
      <c r="F33" s="492"/>
      <c r="G33" s="492"/>
      <c r="H33" s="492"/>
      <c r="I33" s="492"/>
      <c r="J33" s="513" t="s">
        <v>655</v>
      </c>
    </row>
    <row r="34" spans="1:10" ht="21.75" customHeight="1">
      <c r="A34" s="880"/>
      <c r="B34" s="479">
        <v>1</v>
      </c>
      <c r="C34" s="494">
        <v>2</v>
      </c>
      <c r="D34" s="494">
        <v>3</v>
      </c>
      <c r="E34" s="495">
        <v>4</v>
      </c>
      <c r="F34" s="495">
        <v>5</v>
      </c>
      <c r="G34" s="882" t="s">
        <v>656</v>
      </c>
      <c r="H34" s="884" t="s">
        <v>657</v>
      </c>
      <c r="I34" s="886" t="s">
        <v>658</v>
      </c>
      <c r="J34" s="888" t="s">
        <v>155</v>
      </c>
    </row>
    <row r="35" spans="1:10" ht="21.75" customHeight="1" thickBot="1">
      <c r="A35" s="881"/>
      <c r="B35" s="480" t="s">
        <v>74</v>
      </c>
      <c r="C35" s="496" t="s">
        <v>76</v>
      </c>
      <c r="D35" s="496" t="s">
        <v>72</v>
      </c>
      <c r="E35" s="497" t="s">
        <v>75</v>
      </c>
      <c r="F35" s="497" t="s">
        <v>73</v>
      </c>
      <c r="G35" s="883"/>
      <c r="H35" s="885"/>
      <c r="I35" s="887"/>
      <c r="J35" s="889"/>
    </row>
    <row r="36" spans="1:10" ht="21.75" customHeight="1">
      <c r="A36" s="498">
        <v>1</v>
      </c>
      <c r="B36" s="890"/>
      <c r="C36" s="499" t="str">
        <f>'成年女子成績'!J$5&amp;"-"&amp;'成年女子成績'!L$5</f>
        <v>1-1</v>
      </c>
      <c r="D36" s="500" t="str">
        <f>'成年女子成績'!N$5&amp;"-"&amp;'成年女子成績'!P$5</f>
        <v>3-0</v>
      </c>
      <c r="E36" s="482" t="str">
        <f>'成年女子成績'!S$5&amp;"-"&amp;'成年女子成績'!V$5</f>
        <v>1-0</v>
      </c>
      <c r="F36" s="482" t="str">
        <f>'成年女子成績'!Z$5&amp;"-"&amp;'成年女子成績'!AC$5</f>
        <v>1-1</v>
      </c>
      <c r="G36" s="892">
        <f>'成年女子成績'!AE$5</f>
        <v>2</v>
      </c>
      <c r="H36" s="894">
        <f>'成年女子成績'!AG$5</f>
        <v>2</v>
      </c>
      <c r="I36" s="896">
        <f>'成年女子成績'!AI$5</f>
        <v>0</v>
      </c>
      <c r="J36" s="898">
        <f>'成年女子成績'!AJ$5</f>
        <v>2</v>
      </c>
    </row>
    <row r="37" spans="1:10" ht="21.75" customHeight="1">
      <c r="A37" s="498" t="s">
        <v>74</v>
      </c>
      <c r="B37" s="891"/>
      <c r="C37" s="501" t="str">
        <f>IF('成年女子成績'!I$5="○","勝",IF('成年女子成績'!I$5="×","引分","負"))</f>
        <v>引分</v>
      </c>
      <c r="D37" s="501" t="str">
        <f>IF('成年女子成績'!M$5="○","勝",IF('成年女子成績'!M$5="×","引分","負"))</f>
        <v>勝</v>
      </c>
      <c r="E37" s="502" t="str">
        <f>IF('成年女子成績'!Q$5="○","勝",IF('成年女子成績'!Q$5="×","引分","負"))</f>
        <v>勝</v>
      </c>
      <c r="F37" s="503" t="str">
        <f>IF('成年女子成績'!X$5="○","勝",IF('成年女子成績'!X$5="×","引分","負"))</f>
        <v>引分</v>
      </c>
      <c r="G37" s="893"/>
      <c r="H37" s="895"/>
      <c r="I37" s="897"/>
      <c r="J37" s="899"/>
    </row>
    <row r="38" spans="1:10" ht="21.75" customHeight="1">
      <c r="A38" s="504">
        <v>2</v>
      </c>
      <c r="B38" s="505" t="str">
        <f>'成年女子成績'!F$6&amp;"-"&amp;'成年女子成績'!H$6</f>
        <v>1-1</v>
      </c>
      <c r="C38" s="900"/>
      <c r="D38" s="506" t="str">
        <f>'成年女子成績'!N$6&amp;"-"&amp;'成年女子成績'!P$6</f>
        <v>3-0</v>
      </c>
      <c r="E38" s="481" t="str">
        <f>'成年女子成績'!S$6&amp;"-"&amp;'成年女子成績'!V$6</f>
        <v>0-3</v>
      </c>
      <c r="F38" s="481" t="str">
        <f>'成年女子成績'!Z$6&amp;"-"&amp;'成年女子成績'!AC$6</f>
        <v>0-2</v>
      </c>
      <c r="G38" s="902">
        <f>'成年女子成績'!AE$6</f>
        <v>1</v>
      </c>
      <c r="H38" s="904">
        <f>'成年女子成績'!AG$6</f>
        <v>1</v>
      </c>
      <c r="I38" s="906">
        <f>'成年女子成績'!AI$6</f>
        <v>2</v>
      </c>
      <c r="J38" s="908">
        <f>'成年女子成績'!AJ$6</f>
        <v>4</v>
      </c>
    </row>
    <row r="39" spans="1:10" ht="21.75" customHeight="1">
      <c r="A39" s="507" t="s">
        <v>76</v>
      </c>
      <c r="B39" s="508" t="str">
        <f>IF('成年女子成績'!E$6="○","勝",IF('成年女子成績'!E$6="×","引分","負"))</f>
        <v>引分</v>
      </c>
      <c r="C39" s="901"/>
      <c r="D39" s="501" t="str">
        <f>IF('成年女子成績'!M$6="○","勝",IF('成年女子成績'!M$6="×","引分","負"))</f>
        <v>勝</v>
      </c>
      <c r="E39" s="502" t="str">
        <f>IF('成年女子成績'!Q$6="○","勝",IF('成年女子成績'!Q$6="×","引分","負"))</f>
        <v>負</v>
      </c>
      <c r="F39" s="503" t="str">
        <f>IF('成年女子成績'!X$6="○","勝",IF('成年女子成績'!X$6="×","引分","負"))</f>
        <v>負</v>
      </c>
      <c r="G39" s="903"/>
      <c r="H39" s="905"/>
      <c r="I39" s="907"/>
      <c r="J39" s="909"/>
    </row>
    <row r="40" spans="1:10" ht="21.75" customHeight="1">
      <c r="A40" s="504">
        <v>3</v>
      </c>
      <c r="B40" s="505" t="str">
        <f>'成年女子成績'!F$7&amp;"-"&amp;'成年女子成績'!H$7</f>
        <v>0-3</v>
      </c>
      <c r="C40" s="506" t="str">
        <f>'成年女子成績'!J$7&amp;"-"&amp;'成年女子成績'!L$7</f>
        <v>0-3</v>
      </c>
      <c r="D40" s="900"/>
      <c r="E40" s="481" t="str">
        <f>'成年女子成績'!S$7&amp;"-"&amp;'成年女子成績'!V$7</f>
        <v>0-3</v>
      </c>
      <c r="F40" s="509" t="str">
        <f>'成年女子成績'!Z$7&amp;"-"&amp;'成年女子成績'!AC$7</f>
        <v>0-3</v>
      </c>
      <c r="G40" s="902">
        <f>'成年女子成績'!AE$7</f>
        <v>0</v>
      </c>
      <c r="H40" s="904">
        <f>'成年女子成績'!AG$7</f>
        <v>0</v>
      </c>
      <c r="I40" s="906">
        <f>'成年女子成績'!AI$7</f>
        <v>4</v>
      </c>
      <c r="J40" s="908">
        <f>'成年女子成績'!AJ$7</f>
        <v>5</v>
      </c>
    </row>
    <row r="41" spans="1:10" ht="21.75" customHeight="1">
      <c r="A41" s="507" t="s">
        <v>72</v>
      </c>
      <c r="B41" s="508" t="str">
        <f>IF('成年女子成績'!E$7="○","勝",IF('成年女子成績'!E$7="×","引分","負"))</f>
        <v>負</v>
      </c>
      <c r="C41" s="501" t="str">
        <f>IF('成年女子成績'!I$7="○","勝",IF('成年女子成績'!I$7="×","引分","負"))</f>
        <v>負</v>
      </c>
      <c r="D41" s="901"/>
      <c r="E41" s="502" t="str">
        <f>IF('成年女子成績'!Q$7="○","勝",IF('成年女子成績'!Q$7="×","引分","負"))</f>
        <v>負</v>
      </c>
      <c r="F41" s="502" t="str">
        <f>IF('成年女子成績'!X$7="○","勝",IF('成年女子成績'!X$7="×","引分","負"))</f>
        <v>負</v>
      </c>
      <c r="G41" s="903"/>
      <c r="H41" s="905"/>
      <c r="I41" s="907"/>
      <c r="J41" s="909"/>
    </row>
    <row r="42" spans="1:10" ht="21.75" customHeight="1">
      <c r="A42" s="504">
        <v>4</v>
      </c>
      <c r="B42" s="505" t="str">
        <f>'成年女子成績'!F$8&amp;"-"&amp;'成年女子成績'!H$8</f>
        <v>0-1</v>
      </c>
      <c r="C42" s="506" t="str">
        <f>'成年女子成績'!J$8&amp;"-"&amp;'成年女子成績'!L$8</f>
        <v>3-0</v>
      </c>
      <c r="D42" s="506" t="str">
        <f>'成年女子成績'!N$8&amp;"-"&amp;'成年女子成績'!P$8</f>
        <v>3-0</v>
      </c>
      <c r="E42" s="900"/>
      <c r="F42" s="481" t="str">
        <f>'成年女子成績'!Z$8&amp;"-"&amp;'成年女子成績'!AC$8</f>
        <v>0-2</v>
      </c>
      <c r="G42" s="902">
        <f>'成年女子成績'!AE$8</f>
        <v>2</v>
      </c>
      <c r="H42" s="904">
        <f>'成年女子成績'!AG$8</f>
        <v>0</v>
      </c>
      <c r="I42" s="906">
        <f>'成年女子成績'!AI$8</f>
        <v>2</v>
      </c>
      <c r="J42" s="908">
        <f>'成年女子成績'!AJ$8</f>
        <v>3</v>
      </c>
    </row>
    <row r="43" spans="1:10" ht="21.75" customHeight="1">
      <c r="A43" s="507" t="s">
        <v>75</v>
      </c>
      <c r="B43" s="508" t="str">
        <f>IF('成年女子成績'!E$8="○","勝",IF('成年女子成績'!E$8="×","引分","負"))</f>
        <v>負</v>
      </c>
      <c r="C43" s="501" t="str">
        <f>IF('成年女子成績'!I$8="○","勝",IF('成年女子成績'!I$8="×","引分","負"))</f>
        <v>勝</v>
      </c>
      <c r="D43" s="501" t="str">
        <f>IF('成年女子成績'!M$8="○","勝",IF('成年女子成績'!M$8="×","引分","負"))</f>
        <v>勝</v>
      </c>
      <c r="E43" s="901"/>
      <c r="F43" s="503" t="str">
        <f>IF('成年女子成績'!X$8="○","勝",IF('成年女子成績'!X$8="×","引分","負"))</f>
        <v>負</v>
      </c>
      <c r="G43" s="903"/>
      <c r="H43" s="905"/>
      <c r="I43" s="907"/>
      <c r="J43" s="909"/>
    </row>
    <row r="44" spans="1:10" ht="21.75" customHeight="1">
      <c r="A44" s="504">
        <v>5</v>
      </c>
      <c r="B44" s="505" t="str">
        <f>'成年女子成績'!F$9&amp;"-"&amp;'成年女子成績'!H$9</f>
        <v>1-1</v>
      </c>
      <c r="C44" s="506" t="str">
        <f>'成年女子成績'!J$9&amp;"-"&amp;'成年女子成績'!L$9</f>
        <v>2-0</v>
      </c>
      <c r="D44" s="506" t="str">
        <f>'成年女子成績'!N$9&amp;"-"&amp;'成年女子成績'!P$9</f>
        <v>3-0</v>
      </c>
      <c r="E44" s="481" t="str">
        <f>'成年女子成績'!S$9&amp;"-"&amp;'成年女子成績'!V$9</f>
        <v>2-0</v>
      </c>
      <c r="F44" s="911"/>
      <c r="G44" s="902">
        <f>'成年女子成績'!AE$9</f>
        <v>3</v>
      </c>
      <c r="H44" s="904">
        <f>'成年女子成績'!AG$9</f>
        <v>1</v>
      </c>
      <c r="I44" s="906">
        <f>'成年女子成績'!AI$9</f>
        <v>0</v>
      </c>
      <c r="J44" s="908">
        <f>'成年女子成績'!AJ$9</f>
        <v>1</v>
      </c>
    </row>
    <row r="45" spans="1:10" ht="21.75" customHeight="1" thickBot="1">
      <c r="A45" s="510" t="s">
        <v>73</v>
      </c>
      <c r="B45" s="480" t="str">
        <f>IF('成年女子成績'!E$9="○","勝",IF('成年女子成績'!E$9="×","引分","負"))</f>
        <v>引分</v>
      </c>
      <c r="C45" s="496" t="str">
        <f>IF('成年女子成績'!I$9="○","勝",IF('成年女子成績'!I$9="×","引分","負"))</f>
        <v>勝</v>
      </c>
      <c r="D45" s="496" t="str">
        <f>IF('成年女子成績'!M$9="○","勝",IF('成年女子成績'!M$9="×","引分","負"))</f>
        <v>勝</v>
      </c>
      <c r="E45" s="497" t="str">
        <f>IF('成年女子成績'!Q$9="○","勝",IF('成年女子成績'!Q$9="×","引分","負"))</f>
        <v>勝</v>
      </c>
      <c r="F45" s="912"/>
      <c r="G45" s="913"/>
      <c r="H45" s="914"/>
      <c r="I45" s="915"/>
      <c r="J45" s="910"/>
    </row>
    <row r="46" ht="21.75" customHeight="1">
      <c r="A46" s="511" t="s">
        <v>661</v>
      </c>
    </row>
    <row r="47" ht="21.75" customHeight="1">
      <c r="A47" s="511"/>
    </row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</sheetData>
  <mergeCells count="95">
    <mergeCell ref="J44:J45"/>
    <mergeCell ref="F44:F45"/>
    <mergeCell ref="G44:G45"/>
    <mergeCell ref="H44:H45"/>
    <mergeCell ref="I44:I45"/>
    <mergeCell ref="J40:J41"/>
    <mergeCell ref="E42:E43"/>
    <mergeCell ref="G42:G43"/>
    <mergeCell ref="H42:H43"/>
    <mergeCell ref="I42:I43"/>
    <mergeCell ref="J42:J43"/>
    <mergeCell ref="D40:D41"/>
    <mergeCell ref="G40:G41"/>
    <mergeCell ref="H40:H41"/>
    <mergeCell ref="I40:I41"/>
    <mergeCell ref="J36:J37"/>
    <mergeCell ref="C38:C39"/>
    <mergeCell ref="G38:G39"/>
    <mergeCell ref="H38:H39"/>
    <mergeCell ref="I38:I39"/>
    <mergeCell ref="J38:J39"/>
    <mergeCell ref="B36:B37"/>
    <mergeCell ref="G36:G37"/>
    <mergeCell ref="H36:H37"/>
    <mergeCell ref="I36:I37"/>
    <mergeCell ref="J30:J31"/>
    <mergeCell ref="A34:A35"/>
    <mergeCell ref="G34:G35"/>
    <mergeCell ref="H34:H35"/>
    <mergeCell ref="I34:I35"/>
    <mergeCell ref="J34:J35"/>
    <mergeCell ref="F30:F31"/>
    <mergeCell ref="G30:G31"/>
    <mergeCell ref="H30:H31"/>
    <mergeCell ref="I30:I31"/>
    <mergeCell ref="J26:J27"/>
    <mergeCell ref="E28:E29"/>
    <mergeCell ref="G28:G29"/>
    <mergeCell ref="H28:H29"/>
    <mergeCell ref="I28:I29"/>
    <mergeCell ref="J28:J29"/>
    <mergeCell ref="D26:D27"/>
    <mergeCell ref="G26:G27"/>
    <mergeCell ref="H26:H27"/>
    <mergeCell ref="I26:I27"/>
    <mergeCell ref="J22:J23"/>
    <mergeCell ref="C24:C25"/>
    <mergeCell ref="G24:G25"/>
    <mergeCell ref="H24:H25"/>
    <mergeCell ref="I24:I25"/>
    <mergeCell ref="J24:J25"/>
    <mergeCell ref="B22:B23"/>
    <mergeCell ref="G22:G23"/>
    <mergeCell ref="H22:H23"/>
    <mergeCell ref="I22:I23"/>
    <mergeCell ref="J16:J17"/>
    <mergeCell ref="A20:A21"/>
    <mergeCell ref="G20:G21"/>
    <mergeCell ref="H20:H21"/>
    <mergeCell ref="I20:I21"/>
    <mergeCell ref="J20:J21"/>
    <mergeCell ref="F16:F17"/>
    <mergeCell ref="G16:G17"/>
    <mergeCell ref="H16:H17"/>
    <mergeCell ref="I16:I17"/>
    <mergeCell ref="J12:J13"/>
    <mergeCell ref="E14:E15"/>
    <mergeCell ref="G14:G15"/>
    <mergeCell ref="H14:H15"/>
    <mergeCell ref="I14:I15"/>
    <mergeCell ref="J14:J15"/>
    <mergeCell ref="D12:D13"/>
    <mergeCell ref="G12:G13"/>
    <mergeCell ref="H12:H13"/>
    <mergeCell ref="I12:I13"/>
    <mergeCell ref="J8:J9"/>
    <mergeCell ref="C10:C11"/>
    <mergeCell ref="G10:G11"/>
    <mergeCell ref="H10:H11"/>
    <mergeCell ref="I10:I11"/>
    <mergeCell ref="J10:J11"/>
    <mergeCell ref="B8:B9"/>
    <mergeCell ref="G8:G9"/>
    <mergeCell ref="H8:H9"/>
    <mergeCell ref="I8:I9"/>
    <mergeCell ref="G4:J4"/>
    <mergeCell ref="A6:A7"/>
    <mergeCell ref="G6:G7"/>
    <mergeCell ref="H6:H7"/>
    <mergeCell ref="I6:I7"/>
    <mergeCell ref="J6:J7"/>
    <mergeCell ref="C2:C3"/>
    <mergeCell ref="D2:E3"/>
    <mergeCell ref="G2:J2"/>
    <mergeCell ref="G3:J3"/>
  </mergeCells>
  <printOptions/>
  <pageMargins left="0.75" right="0.75" top="1" bottom="1" header="0.512" footer="0.512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view="pageBreakPreview" zoomScale="75" zoomScaleSheetLayoutView="75" zoomScalePageLayoutView="0" workbookViewId="0" topLeftCell="A1">
      <selection activeCell="E26" sqref="E26"/>
    </sheetView>
  </sheetViews>
  <sheetFormatPr defaultColWidth="9.00390625" defaultRowHeight="13.5"/>
  <cols>
    <col min="1" max="1" width="9.00390625" style="4" customWidth="1"/>
    <col min="2" max="2" width="4.125" style="4" customWidth="1"/>
    <col min="3" max="3" width="5.00390625" style="6" customWidth="1"/>
    <col min="4" max="4" width="10.75390625" style="7" customWidth="1"/>
    <col min="5" max="5" width="10.875" style="8" customWidth="1"/>
    <col min="6" max="6" width="6.50390625" style="6" customWidth="1"/>
    <col min="7" max="8" width="5.00390625" style="6" customWidth="1"/>
    <col min="9" max="9" width="17.375" style="6" customWidth="1"/>
    <col min="10" max="10" width="24.625" style="4" customWidth="1"/>
    <col min="11" max="11" width="6.125" style="4" customWidth="1"/>
    <col min="12" max="12" width="16.00390625" style="4" customWidth="1"/>
    <col min="13" max="13" width="4.875" style="4" customWidth="1"/>
    <col min="14" max="15" width="6.375" style="4" customWidth="1"/>
    <col min="16" max="17" width="9.00390625" style="4" customWidth="1"/>
    <col min="18" max="19" width="5.375" style="4" customWidth="1"/>
    <col min="20" max="20" width="12.25390625" style="4" customWidth="1"/>
    <col min="21" max="21" width="17.00390625" style="4" customWidth="1"/>
    <col min="22" max="16384" width="9.00390625" style="4" customWidth="1"/>
  </cols>
  <sheetData>
    <row r="1" spans="2:10" ht="38.25" customHeight="1">
      <c r="B1" s="578" t="s">
        <v>48</v>
      </c>
      <c r="C1" s="578"/>
      <c r="D1" s="578"/>
      <c r="E1" s="578"/>
      <c r="F1" s="578"/>
      <c r="G1" s="578"/>
      <c r="H1" s="578"/>
      <c r="I1" s="578"/>
      <c r="J1" s="578"/>
    </row>
    <row r="2" spans="2:10" ht="38.25" customHeight="1" thickBot="1">
      <c r="B2" s="581" t="s">
        <v>49</v>
      </c>
      <c r="C2" s="581"/>
      <c r="D2" s="581"/>
      <c r="E2" s="581"/>
      <c r="F2" s="15"/>
      <c r="G2" s="15"/>
      <c r="H2" s="15"/>
      <c r="I2" s="15"/>
      <c r="J2" s="15"/>
    </row>
    <row r="3" spans="2:10" ht="17.25" customHeight="1" thickBot="1">
      <c r="B3" s="16" t="s">
        <v>0</v>
      </c>
      <c r="C3" s="17" t="s">
        <v>7</v>
      </c>
      <c r="D3" s="579" t="s">
        <v>6</v>
      </c>
      <c r="E3" s="580"/>
      <c r="F3" s="17" t="s">
        <v>3</v>
      </c>
      <c r="G3" s="17" t="s">
        <v>4</v>
      </c>
      <c r="H3" s="17" t="s">
        <v>5</v>
      </c>
      <c r="I3" s="17" t="s">
        <v>186</v>
      </c>
      <c r="J3" s="18" t="s">
        <v>43</v>
      </c>
    </row>
    <row r="4" spans="1:21" ht="17.25" customHeight="1">
      <c r="A4" s="4">
        <v>101</v>
      </c>
      <c r="B4" s="573" t="s">
        <v>399</v>
      </c>
      <c r="C4" s="21" t="s">
        <v>382</v>
      </c>
      <c r="D4" s="19" t="s">
        <v>458</v>
      </c>
      <c r="E4" s="20" t="s">
        <v>459</v>
      </c>
      <c r="F4" s="21" t="s">
        <v>393</v>
      </c>
      <c r="G4" s="21"/>
      <c r="H4" s="21"/>
      <c r="I4" s="22" t="s">
        <v>400</v>
      </c>
      <c r="J4" s="430" t="s">
        <v>401</v>
      </c>
      <c r="K4" s="9" t="s">
        <v>402</v>
      </c>
      <c r="L4" s="4" t="str">
        <f aca="true" t="shared" si="0" ref="L4:L28">D4&amp;""&amp;E4</f>
        <v>才木朝亥寿</v>
      </c>
      <c r="M4" s="4" t="s">
        <v>403</v>
      </c>
      <c r="N4" s="19"/>
      <c r="O4" s="20"/>
      <c r="Q4" s="576" t="s">
        <v>300</v>
      </c>
      <c r="R4" s="577"/>
      <c r="S4" s="571" t="s">
        <v>301</v>
      </c>
      <c r="T4" s="571"/>
      <c r="U4" s="572"/>
    </row>
    <row r="5" spans="1:21" ht="17.25" customHeight="1">
      <c r="A5" s="4">
        <v>102</v>
      </c>
      <c r="B5" s="574"/>
      <c r="C5" s="25" t="s">
        <v>383</v>
      </c>
      <c r="D5" s="23" t="s">
        <v>460</v>
      </c>
      <c r="E5" s="24" t="s">
        <v>461</v>
      </c>
      <c r="F5" s="25" t="s">
        <v>393</v>
      </c>
      <c r="G5" s="25"/>
      <c r="H5" s="25"/>
      <c r="I5" s="26" t="s">
        <v>404</v>
      </c>
      <c r="J5" s="26" t="s">
        <v>405</v>
      </c>
      <c r="K5" s="9" t="s">
        <v>402</v>
      </c>
      <c r="L5" s="4" t="str">
        <f t="shared" si="0"/>
        <v>任田匠吾</v>
      </c>
      <c r="M5" s="4" t="s">
        <v>403</v>
      </c>
      <c r="N5" s="23"/>
      <c r="O5" s="24"/>
      <c r="Q5" s="431" t="s">
        <v>155</v>
      </c>
      <c r="R5" s="432" t="s">
        <v>157</v>
      </c>
      <c r="S5" s="432" t="s">
        <v>158</v>
      </c>
      <c r="T5" s="432" t="s">
        <v>292</v>
      </c>
      <c r="U5" s="433" t="s">
        <v>293</v>
      </c>
    </row>
    <row r="6" spans="1:21" ht="17.25" customHeight="1">
      <c r="A6" s="4">
        <v>103</v>
      </c>
      <c r="B6" s="574"/>
      <c r="C6" s="37" t="s">
        <v>384</v>
      </c>
      <c r="D6" s="35" t="s">
        <v>462</v>
      </c>
      <c r="E6" s="36" t="s">
        <v>463</v>
      </c>
      <c r="F6" s="37" t="s">
        <v>393</v>
      </c>
      <c r="G6" s="37"/>
      <c r="H6" s="37"/>
      <c r="I6" s="38" t="s">
        <v>400</v>
      </c>
      <c r="J6" s="38" t="s">
        <v>401</v>
      </c>
      <c r="K6" s="9" t="s">
        <v>402</v>
      </c>
      <c r="L6" s="4" t="str">
        <f t="shared" si="0"/>
        <v>端健生</v>
      </c>
      <c r="M6" s="4" t="s">
        <v>403</v>
      </c>
      <c r="N6" s="35"/>
      <c r="O6" s="36"/>
      <c r="Q6" s="431" t="s">
        <v>55</v>
      </c>
      <c r="R6" s="432" t="s">
        <v>165</v>
      </c>
      <c r="S6" s="432" t="s">
        <v>10</v>
      </c>
      <c r="T6" s="436" t="s">
        <v>143</v>
      </c>
      <c r="U6" s="437"/>
    </row>
    <row r="7" spans="1:21" ht="17.25" customHeight="1">
      <c r="A7" s="4">
        <v>104</v>
      </c>
      <c r="B7" s="574"/>
      <c r="C7" s="37" t="s">
        <v>385</v>
      </c>
      <c r="D7" s="35" t="s">
        <v>464</v>
      </c>
      <c r="E7" s="36" t="s">
        <v>465</v>
      </c>
      <c r="F7" s="37" t="s">
        <v>393</v>
      </c>
      <c r="G7" s="37"/>
      <c r="H7" s="37"/>
      <c r="I7" s="26" t="s">
        <v>404</v>
      </c>
      <c r="J7" s="26" t="s">
        <v>405</v>
      </c>
      <c r="K7" s="9" t="s">
        <v>402</v>
      </c>
      <c r="L7" s="4" t="str">
        <f t="shared" si="0"/>
        <v>山上翔</v>
      </c>
      <c r="M7" s="4" t="s">
        <v>403</v>
      </c>
      <c r="N7" s="35"/>
      <c r="O7" s="36"/>
      <c r="Q7" s="431" t="s">
        <v>57</v>
      </c>
      <c r="R7" s="432" t="s">
        <v>296</v>
      </c>
      <c r="S7" s="432" t="s">
        <v>10</v>
      </c>
      <c r="T7" s="436" t="s">
        <v>143</v>
      </c>
      <c r="U7" s="437"/>
    </row>
    <row r="8" spans="1:21" ht="17.25" customHeight="1" thickBot="1">
      <c r="A8" s="4">
        <v>105</v>
      </c>
      <c r="B8" s="575"/>
      <c r="C8" s="29" t="s">
        <v>386</v>
      </c>
      <c r="D8" s="27" t="s">
        <v>466</v>
      </c>
      <c r="E8" s="28" t="s">
        <v>467</v>
      </c>
      <c r="F8" s="29" t="s">
        <v>393</v>
      </c>
      <c r="G8" s="29"/>
      <c r="H8" s="29"/>
      <c r="I8" s="30" t="s">
        <v>400</v>
      </c>
      <c r="J8" s="30" t="s">
        <v>401</v>
      </c>
      <c r="K8" s="9" t="s">
        <v>402</v>
      </c>
      <c r="L8" s="4" t="str">
        <f t="shared" si="0"/>
        <v>中川和士</v>
      </c>
      <c r="M8" s="4" t="s">
        <v>403</v>
      </c>
      <c r="N8" s="27"/>
      <c r="O8" s="28"/>
      <c r="Q8" s="431" t="s">
        <v>54</v>
      </c>
      <c r="R8" s="432" t="s">
        <v>297</v>
      </c>
      <c r="S8" s="432" t="s">
        <v>10</v>
      </c>
      <c r="T8" s="436" t="s">
        <v>143</v>
      </c>
      <c r="U8" s="437" t="s">
        <v>302</v>
      </c>
    </row>
    <row r="9" spans="1:21" ht="17.25" customHeight="1">
      <c r="A9" s="4">
        <v>201</v>
      </c>
      <c r="B9" s="573" t="s">
        <v>1</v>
      </c>
      <c r="C9" s="21" t="s">
        <v>55</v>
      </c>
      <c r="D9" s="19" t="s">
        <v>468</v>
      </c>
      <c r="E9" s="20" t="s">
        <v>469</v>
      </c>
      <c r="F9" s="21" t="s">
        <v>30</v>
      </c>
      <c r="G9" s="21"/>
      <c r="H9" s="21"/>
      <c r="I9" s="22" t="s">
        <v>187</v>
      </c>
      <c r="J9" s="22" t="s">
        <v>295</v>
      </c>
      <c r="K9" s="9" t="s">
        <v>8</v>
      </c>
      <c r="L9" s="4" t="str">
        <f t="shared" si="0"/>
        <v>明石将太</v>
      </c>
      <c r="M9" s="4" t="s">
        <v>16</v>
      </c>
      <c r="N9" s="19"/>
      <c r="O9" s="20"/>
      <c r="Q9" s="431" t="s">
        <v>294</v>
      </c>
      <c r="R9" s="432" t="s">
        <v>298</v>
      </c>
      <c r="S9" s="432" t="s">
        <v>10</v>
      </c>
      <c r="T9" s="438"/>
      <c r="U9" s="437" t="s">
        <v>302</v>
      </c>
    </row>
    <row r="10" spans="1:21" ht="17.25" customHeight="1" thickBot="1">
      <c r="A10" s="4">
        <v>202</v>
      </c>
      <c r="B10" s="574"/>
      <c r="C10" s="25" t="s">
        <v>57</v>
      </c>
      <c r="D10" s="23" t="s">
        <v>470</v>
      </c>
      <c r="E10" s="24" t="s">
        <v>471</v>
      </c>
      <c r="F10" s="25" t="s">
        <v>30</v>
      </c>
      <c r="G10" s="25"/>
      <c r="H10" s="25"/>
      <c r="I10" s="26" t="s">
        <v>187</v>
      </c>
      <c r="J10" s="26" t="s">
        <v>295</v>
      </c>
      <c r="K10" s="9" t="s">
        <v>8</v>
      </c>
      <c r="L10" s="4" t="str">
        <f t="shared" si="0"/>
        <v>太田雄祐</v>
      </c>
      <c r="M10" s="4" t="s">
        <v>16</v>
      </c>
      <c r="N10" s="23"/>
      <c r="O10" s="24"/>
      <c r="Q10" s="434" t="s">
        <v>53</v>
      </c>
      <c r="R10" s="435" t="s">
        <v>299</v>
      </c>
      <c r="S10" s="435" t="s">
        <v>10</v>
      </c>
      <c r="T10" s="439" t="s">
        <v>143</v>
      </c>
      <c r="U10" s="440" t="s">
        <v>302</v>
      </c>
    </row>
    <row r="11" spans="1:15" ht="17.25" customHeight="1">
      <c r="A11" s="4">
        <v>203</v>
      </c>
      <c r="B11" s="574"/>
      <c r="C11" s="37" t="s">
        <v>54</v>
      </c>
      <c r="D11" s="35" t="s">
        <v>97</v>
      </c>
      <c r="E11" s="36" t="s">
        <v>473</v>
      </c>
      <c r="F11" s="37" t="s">
        <v>10</v>
      </c>
      <c r="G11" s="37"/>
      <c r="H11" s="37"/>
      <c r="I11" s="38" t="s">
        <v>373</v>
      </c>
      <c r="J11" s="38" t="s">
        <v>374</v>
      </c>
      <c r="K11" s="9" t="s">
        <v>8</v>
      </c>
      <c r="L11" s="4" t="str">
        <f t="shared" si="0"/>
        <v>向翔一郎</v>
      </c>
      <c r="M11" s="4" t="s">
        <v>16</v>
      </c>
      <c r="N11" s="35"/>
      <c r="O11" s="36"/>
    </row>
    <row r="12" spans="1:15" ht="17.25" customHeight="1">
      <c r="A12" s="4">
        <v>204</v>
      </c>
      <c r="B12" s="574"/>
      <c r="C12" s="37" t="s">
        <v>56</v>
      </c>
      <c r="D12" s="35" t="s">
        <v>474</v>
      </c>
      <c r="E12" s="36" t="s">
        <v>475</v>
      </c>
      <c r="F12" s="37" t="s">
        <v>30</v>
      </c>
      <c r="G12" s="37"/>
      <c r="H12" s="37"/>
      <c r="I12" s="38" t="s">
        <v>478</v>
      </c>
      <c r="J12" s="38" t="s">
        <v>479</v>
      </c>
      <c r="K12" s="9" t="s">
        <v>8</v>
      </c>
      <c r="L12" s="4" t="str">
        <f t="shared" si="0"/>
        <v>竹田健悟</v>
      </c>
      <c r="M12" s="4" t="s">
        <v>16</v>
      </c>
      <c r="N12" s="35"/>
      <c r="O12" s="36"/>
    </row>
    <row r="13" spans="1:15" ht="17.25" customHeight="1" thickBot="1">
      <c r="A13" s="4">
        <v>205</v>
      </c>
      <c r="B13" s="575"/>
      <c r="C13" s="29" t="s">
        <v>53</v>
      </c>
      <c r="D13" s="27" t="s">
        <v>476</v>
      </c>
      <c r="E13" s="28" t="s">
        <v>477</v>
      </c>
      <c r="F13" s="29" t="s">
        <v>30</v>
      </c>
      <c r="G13" s="29"/>
      <c r="H13" s="29"/>
      <c r="I13" s="30" t="s">
        <v>478</v>
      </c>
      <c r="J13" s="30" t="s">
        <v>479</v>
      </c>
      <c r="K13" s="9" t="s">
        <v>8</v>
      </c>
      <c r="L13" s="4" t="str">
        <f t="shared" si="0"/>
        <v>原田誠丈</v>
      </c>
      <c r="M13" s="4" t="s">
        <v>16</v>
      </c>
      <c r="N13" s="27"/>
      <c r="O13" s="28"/>
    </row>
    <row r="14" spans="1:15" ht="17.25" customHeight="1">
      <c r="A14" s="4">
        <v>301</v>
      </c>
      <c r="B14" s="573" t="s">
        <v>406</v>
      </c>
      <c r="C14" s="21" t="s">
        <v>382</v>
      </c>
      <c r="D14" s="19" t="s">
        <v>480</v>
      </c>
      <c r="E14" s="20" t="s">
        <v>481</v>
      </c>
      <c r="F14" s="21" t="s">
        <v>393</v>
      </c>
      <c r="G14" s="21"/>
      <c r="H14" s="21"/>
      <c r="I14" s="22" t="s">
        <v>411</v>
      </c>
      <c r="J14" s="22" t="s">
        <v>412</v>
      </c>
      <c r="K14" s="9" t="s">
        <v>409</v>
      </c>
      <c r="L14" s="4" t="str">
        <f t="shared" si="0"/>
        <v>木下昂大</v>
      </c>
      <c r="M14" s="4" t="s">
        <v>410</v>
      </c>
      <c r="N14" s="19"/>
      <c r="O14" s="20"/>
    </row>
    <row r="15" spans="1:15" ht="17.25" customHeight="1">
      <c r="A15" s="4">
        <v>302</v>
      </c>
      <c r="B15" s="574"/>
      <c r="C15" s="25" t="s">
        <v>383</v>
      </c>
      <c r="D15" s="23" t="s">
        <v>482</v>
      </c>
      <c r="E15" s="24" t="s">
        <v>483</v>
      </c>
      <c r="F15" s="25" t="s">
        <v>393</v>
      </c>
      <c r="G15" s="25"/>
      <c r="H15" s="25"/>
      <c r="I15" s="26" t="s">
        <v>407</v>
      </c>
      <c r="J15" s="26" t="s">
        <v>408</v>
      </c>
      <c r="K15" s="9" t="s">
        <v>409</v>
      </c>
      <c r="L15" s="4" t="str">
        <f t="shared" si="0"/>
        <v>石田漱哉</v>
      </c>
      <c r="M15" s="4" t="s">
        <v>410</v>
      </c>
      <c r="N15" s="23"/>
      <c r="O15" s="24"/>
    </row>
    <row r="16" spans="1:15" ht="17.25" customHeight="1">
      <c r="A16" s="4">
        <v>303</v>
      </c>
      <c r="B16" s="574"/>
      <c r="C16" s="37" t="s">
        <v>384</v>
      </c>
      <c r="D16" s="35" t="s">
        <v>485</v>
      </c>
      <c r="E16" s="36" t="s">
        <v>486</v>
      </c>
      <c r="F16" s="37" t="s">
        <v>393</v>
      </c>
      <c r="G16" s="37"/>
      <c r="H16" s="37"/>
      <c r="I16" s="38" t="s">
        <v>411</v>
      </c>
      <c r="J16" s="38" t="s">
        <v>412</v>
      </c>
      <c r="K16" s="9" t="s">
        <v>409</v>
      </c>
      <c r="L16" s="4" t="str">
        <f t="shared" si="0"/>
        <v>田中真澄</v>
      </c>
      <c r="M16" s="4" t="s">
        <v>410</v>
      </c>
      <c r="N16" s="35"/>
      <c r="O16" s="36"/>
    </row>
    <row r="17" spans="1:15" ht="17.25" customHeight="1">
      <c r="A17" s="4">
        <v>304</v>
      </c>
      <c r="B17" s="574"/>
      <c r="C17" s="37" t="s">
        <v>385</v>
      </c>
      <c r="D17" s="35" t="s">
        <v>487</v>
      </c>
      <c r="E17" s="36" t="s">
        <v>488</v>
      </c>
      <c r="F17" s="37" t="s">
        <v>393</v>
      </c>
      <c r="G17" s="37"/>
      <c r="H17" s="37"/>
      <c r="I17" s="38" t="s">
        <v>411</v>
      </c>
      <c r="J17" s="38" t="s">
        <v>412</v>
      </c>
      <c r="K17" s="9" t="s">
        <v>409</v>
      </c>
      <c r="L17" s="4" t="str">
        <f t="shared" si="0"/>
        <v>鳥羽潤</v>
      </c>
      <c r="M17" s="4" t="s">
        <v>410</v>
      </c>
      <c r="N17" s="35"/>
      <c r="O17" s="36"/>
    </row>
    <row r="18" spans="1:15" ht="17.25" customHeight="1" thickBot="1">
      <c r="A18" s="4">
        <v>305</v>
      </c>
      <c r="B18" s="575"/>
      <c r="C18" s="29" t="s">
        <v>386</v>
      </c>
      <c r="D18" s="27" t="s">
        <v>490</v>
      </c>
      <c r="E18" s="28" t="s">
        <v>491</v>
      </c>
      <c r="F18" s="29" t="s">
        <v>393</v>
      </c>
      <c r="G18" s="29"/>
      <c r="H18" s="29"/>
      <c r="I18" s="30" t="s">
        <v>411</v>
      </c>
      <c r="J18" s="30" t="s">
        <v>412</v>
      </c>
      <c r="K18" s="9" t="s">
        <v>409</v>
      </c>
      <c r="L18" s="4" t="str">
        <f t="shared" si="0"/>
        <v>山口駿輔</v>
      </c>
      <c r="M18" s="4" t="s">
        <v>410</v>
      </c>
      <c r="N18" s="27"/>
      <c r="O18" s="28"/>
    </row>
    <row r="19" spans="1:15" ht="17.25" customHeight="1">
      <c r="A19" s="4">
        <v>401</v>
      </c>
      <c r="B19" s="573" t="s">
        <v>2</v>
      </c>
      <c r="C19" s="21" t="s">
        <v>55</v>
      </c>
      <c r="D19" s="19" t="s">
        <v>492</v>
      </c>
      <c r="E19" s="20" t="s">
        <v>493</v>
      </c>
      <c r="F19" s="21" t="s">
        <v>10</v>
      </c>
      <c r="G19" s="21"/>
      <c r="H19" s="21"/>
      <c r="I19" s="22" t="s">
        <v>416</v>
      </c>
      <c r="J19" s="22" t="s">
        <v>417</v>
      </c>
      <c r="K19" s="9" t="s">
        <v>9</v>
      </c>
      <c r="L19" s="4" t="str">
        <f t="shared" si="0"/>
        <v>松山紀貴</v>
      </c>
      <c r="M19" s="14" t="s">
        <v>13</v>
      </c>
      <c r="N19" s="19"/>
      <c r="O19" s="20"/>
    </row>
    <row r="20" spans="1:15" ht="17.25" customHeight="1">
      <c r="A20" s="4">
        <v>402</v>
      </c>
      <c r="B20" s="574"/>
      <c r="C20" s="25" t="s">
        <v>57</v>
      </c>
      <c r="D20" s="190" t="s">
        <v>494</v>
      </c>
      <c r="E20" s="363" t="s">
        <v>495</v>
      </c>
      <c r="F20" s="25" t="s">
        <v>165</v>
      </c>
      <c r="H20" s="25"/>
      <c r="I20" s="26" t="s">
        <v>188</v>
      </c>
      <c r="J20" s="26" t="s">
        <v>303</v>
      </c>
      <c r="K20" s="9" t="s">
        <v>9</v>
      </c>
      <c r="L20" s="4" t="str">
        <f t="shared" si="0"/>
        <v>ダシドラムイシドルジ</v>
      </c>
      <c r="M20" s="14" t="s">
        <v>13</v>
      </c>
      <c r="N20" s="23"/>
      <c r="O20" s="24"/>
    </row>
    <row r="21" spans="1:15" ht="17.25" customHeight="1">
      <c r="A21" s="4">
        <v>403</v>
      </c>
      <c r="B21" s="574"/>
      <c r="C21" s="37" t="s">
        <v>54</v>
      </c>
      <c r="D21" s="35" t="s">
        <v>496</v>
      </c>
      <c r="E21" s="36" t="s">
        <v>497</v>
      </c>
      <c r="F21" s="37" t="s">
        <v>10</v>
      </c>
      <c r="G21" s="37"/>
      <c r="H21" s="37"/>
      <c r="I21" s="26" t="s">
        <v>188</v>
      </c>
      <c r="J21" s="38" t="s">
        <v>303</v>
      </c>
      <c r="K21" s="9" t="s">
        <v>9</v>
      </c>
      <c r="L21" s="4" t="str">
        <f t="shared" si="0"/>
        <v>白川剛章</v>
      </c>
      <c r="M21" s="14" t="s">
        <v>13</v>
      </c>
      <c r="N21" s="35"/>
      <c r="O21" s="36"/>
    </row>
    <row r="22" spans="1:15" ht="17.25" customHeight="1">
      <c r="A22" s="4">
        <v>404</v>
      </c>
      <c r="B22" s="574"/>
      <c r="C22" s="37" t="s">
        <v>56</v>
      </c>
      <c r="D22" s="441" t="s">
        <v>498</v>
      </c>
      <c r="E22" s="442" t="s">
        <v>499</v>
      </c>
      <c r="F22" s="37" t="s">
        <v>10</v>
      </c>
      <c r="G22" s="37"/>
      <c r="H22" s="37"/>
      <c r="I22" s="26" t="s">
        <v>501</v>
      </c>
      <c r="J22" s="38" t="s">
        <v>502</v>
      </c>
      <c r="K22" s="9" t="s">
        <v>9</v>
      </c>
      <c r="L22" s="4" t="str">
        <f t="shared" si="0"/>
        <v>伊藤悦輝</v>
      </c>
      <c r="M22" s="14" t="s">
        <v>13</v>
      </c>
      <c r="N22" s="35"/>
      <c r="O22" s="36"/>
    </row>
    <row r="23" spans="1:15" ht="17.25" customHeight="1" thickBot="1">
      <c r="A23" s="4">
        <v>405</v>
      </c>
      <c r="B23" s="575"/>
      <c r="C23" s="29" t="s">
        <v>53</v>
      </c>
      <c r="D23" s="27" t="s">
        <v>490</v>
      </c>
      <c r="E23" s="28" t="s">
        <v>500</v>
      </c>
      <c r="F23" s="29" t="s">
        <v>10</v>
      </c>
      <c r="G23" s="29"/>
      <c r="H23" s="29"/>
      <c r="I23" s="30" t="s">
        <v>188</v>
      </c>
      <c r="J23" s="30" t="s">
        <v>303</v>
      </c>
      <c r="K23" s="9" t="s">
        <v>9</v>
      </c>
      <c r="L23" s="4" t="str">
        <f t="shared" si="0"/>
        <v>山口嗣也</v>
      </c>
      <c r="M23" s="14" t="s">
        <v>13</v>
      </c>
      <c r="N23" s="27"/>
      <c r="O23" s="28"/>
    </row>
    <row r="24" spans="1:15" ht="17.25" customHeight="1">
      <c r="A24" s="4">
        <v>501</v>
      </c>
      <c r="B24" s="573" t="s">
        <v>392</v>
      </c>
      <c r="C24" s="21" t="s">
        <v>382</v>
      </c>
      <c r="D24" s="19" t="s">
        <v>503</v>
      </c>
      <c r="E24" s="20" t="s">
        <v>504</v>
      </c>
      <c r="F24" s="21" t="s">
        <v>393</v>
      </c>
      <c r="G24" s="21"/>
      <c r="H24" s="21"/>
      <c r="I24" s="22" t="s">
        <v>397</v>
      </c>
      <c r="J24" s="22" t="s">
        <v>398</v>
      </c>
      <c r="K24" s="9" t="s">
        <v>394</v>
      </c>
      <c r="L24" s="4" t="str">
        <f t="shared" si="0"/>
        <v>富樫匠</v>
      </c>
      <c r="M24" s="14" t="s">
        <v>395</v>
      </c>
      <c r="N24" s="19"/>
      <c r="O24" s="20"/>
    </row>
    <row r="25" spans="1:15" ht="17.25" customHeight="1">
      <c r="A25" s="4">
        <v>502</v>
      </c>
      <c r="B25" s="574"/>
      <c r="C25" s="25" t="s">
        <v>383</v>
      </c>
      <c r="D25" s="190" t="s">
        <v>505</v>
      </c>
      <c r="E25" s="363" t="s">
        <v>506</v>
      </c>
      <c r="F25" s="25" t="s">
        <v>393</v>
      </c>
      <c r="G25" s="6" t="s">
        <v>396</v>
      </c>
      <c r="H25" s="25"/>
      <c r="I25" s="26" t="s">
        <v>397</v>
      </c>
      <c r="J25" s="26" t="s">
        <v>398</v>
      </c>
      <c r="K25" s="9" t="s">
        <v>394</v>
      </c>
      <c r="L25" s="4" t="str">
        <f t="shared" si="0"/>
        <v>田宮悠太</v>
      </c>
      <c r="M25" s="14" t="s">
        <v>395</v>
      </c>
      <c r="N25" s="23"/>
      <c r="O25" s="24"/>
    </row>
    <row r="26" spans="1:15" ht="17.25" customHeight="1">
      <c r="A26" s="4">
        <v>503</v>
      </c>
      <c r="B26" s="574"/>
      <c r="C26" s="37" t="s">
        <v>384</v>
      </c>
      <c r="D26" s="35" t="s">
        <v>507</v>
      </c>
      <c r="E26" s="36" t="s">
        <v>508</v>
      </c>
      <c r="F26" s="37" t="s">
        <v>393</v>
      </c>
      <c r="G26" s="37"/>
      <c r="H26" s="37"/>
      <c r="I26" s="26" t="s">
        <v>397</v>
      </c>
      <c r="J26" s="38" t="s">
        <v>398</v>
      </c>
      <c r="K26" s="9" t="s">
        <v>394</v>
      </c>
      <c r="L26" s="4" t="str">
        <f t="shared" si="0"/>
        <v>サーワーワジャハット</v>
      </c>
      <c r="M26" s="14" t="s">
        <v>395</v>
      </c>
      <c r="N26" s="35"/>
      <c r="O26" s="36"/>
    </row>
    <row r="27" spans="1:15" ht="17.25" customHeight="1">
      <c r="A27" s="4">
        <v>504</v>
      </c>
      <c r="B27" s="574"/>
      <c r="C27" s="37" t="s">
        <v>385</v>
      </c>
      <c r="D27" s="441" t="s">
        <v>509</v>
      </c>
      <c r="E27" s="442" t="s">
        <v>510</v>
      </c>
      <c r="F27" s="37" t="s">
        <v>393</v>
      </c>
      <c r="G27" s="37"/>
      <c r="H27" s="37"/>
      <c r="I27" s="26" t="s">
        <v>397</v>
      </c>
      <c r="J27" s="38" t="s">
        <v>398</v>
      </c>
      <c r="K27" s="9" t="s">
        <v>394</v>
      </c>
      <c r="L27" s="4" t="str">
        <f t="shared" si="0"/>
        <v>加藤辰弥</v>
      </c>
      <c r="M27" s="14" t="s">
        <v>395</v>
      </c>
      <c r="N27" s="35"/>
      <c r="O27" s="36"/>
    </row>
    <row r="28" spans="1:15" ht="17.25" customHeight="1" thickBot="1">
      <c r="A28" s="4">
        <v>505</v>
      </c>
      <c r="B28" s="575"/>
      <c r="C28" s="29" t="s">
        <v>386</v>
      </c>
      <c r="D28" s="27" t="s">
        <v>511</v>
      </c>
      <c r="E28" s="28" t="s">
        <v>512</v>
      </c>
      <c r="F28" s="29" t="s">
        <v>393</v>
      </c>
      <c r="G28" s="29"/>
      <c r="H28" s="29"/>
      <c r="I28" s="30" t="s">
        <v>397</v>
      </c>
      <c r="J28" s="30" t="s">
        <v>398</v>
      </c>
      <c r="K28" s="9" t="s">
        <v>394</v>
      </c>
      <c r="L28" s="4" t="str">
        <f t="shared" si="0"/>
        <v>磯部宜志</v>
      </c>
      <c r="M28" s="14" t="s">
        <v>395</v>
      </c>
      <c r="N28" s="27"/>
      <c r="O28" s="28"/>
    </row>
    <row r="29" ht="17.25" customHeight="1"/>
    <row r="30" ht="17.25" customHeight="1">
      <c r="D30" s="8"/>
    </row>
    <row r="38" spans="4:7" ht="13.5">
      <c r="D38" s="4"/>
      <c r="E38" s="6"/>
      <c r="F38" s="7"/>
      <c r="G38" s="8"/>
    </row>
    <row r="39" spans="4:7" ht="13.5">
      <c r="D39" s="4"/>
      <c r="E39" s="6"/>
      <c r="F39" s="7"/>
      <c r="G39" s="8"/>
    </row>
    <row r="40" spans="4:7" ht="13.5">
      <c r="D40" s="4"/>
      <c r="E40" s="6"/>
      <c r="F40" s="7"/>
      <c r="G40" s="8"/>
    </row>
    <row r="41" spans="4:7" ht="13.5">
      <c r="D41" s="4"/>
      <c r="E41" s="6"/>
      <c r="F41" s="7"/>
      <c r="G41" s="8"/>
    </row>
    <row r="42" spans="4:7" ht="13.5">
      <c r="D42" s="4"/>
      <c r="E42" s="6"/>
      <c r="F42" s="7"/>
      <c r="G42" s="8"/>
    </row>
    <row r="43" spans="4:7" ht="13.5">
      <c r="D43" s="4"/>
      <c r="E43" s="6"/>
      <c r="F43" s="7"/>
      <c r="G43" s="8"/>
    </row>
  </sheetData>
  <sheetProtection/>
  <mergeCells count="10">
    <mergeCell ref="B1:J1"/>
    <mergeCell ref="D3:E3"/>
    <mergeCell ref="B4:B8"/>
    <mergeCell ref="B2:E2"/>
    <mergeCell ref="S4:U4"/>
    <mergeCell ref="B24:B28"/>
    <mergeCell ref="B14:B18"/>
    <mergeCell ref="Q4:R4"/>
    <mergeCell ref="B19:B23"/>
    <mergeCell ref="B9:B13"/>
  </mergeCells>
  <printOptions/>
  <pageMargins left="0.89" right="0.48" top="0.75" bottom="0.65" header="0.512" footer="0.51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view="pageBreakPreview" zoomScale="75" zoomScaleSheetLayoutView="75" zoomScalePageLayoutView="0" workbookViewId="0" topLeftCell="A13">
      <selection activeCell="H42" sqref="H42"/>
    </sheetView>
  </sheetViews>
  <sheetFormatPr defaultColWidth="9.00390625" defaultRowHeight="13.5"/>
  <cols>
    <col min="1" max="1" width="9.00390625" style="4" customWidth="1"/>
    <col min="2" max="2" width="4.25390625" style="4" customWidth="1"/>
    <col min="3" max="3" width="5.50390625" style="6" customWidth="1"/>
    <col min="4" max="4" width="9.375" style="7" customWidth="1"/>
    <col min="5" max="5" width="10.875" style="8" customWidth="1"/>
    <col min="6" max="6" width="6.50390625" style="6" customWidth="1"/>
    <col min="7" max="7" width="6.75390625" style="6" customWidth="1"/>
    <col min="8" max="8" width="7.625" style="6" customWidth="1"/>
    <col min="9" max="9" width="18.00390625" style="6" customWidth="1"/>
    <col min="10" max="10" width="30.00390625" style="4" customWidth="1"/>
    <col min="11" max="11" width="6.125" style="4" customWidth="1"/>
    <col min="12" max="12" width="16.00390625" style="4" customWidth="1"/>
    <col min="13" max="15" width="6.50390625" style="4" customWidth="1"/>
    <col min="16" max="16" width="9.00390625" style="4" customWidth="1"/>
    <col min="17" max="17" width="6.375" style="4" customWidth="1"/>
    <col min="18" max="19" width="4.875" style="4" customWidth="1"/>
    <col min="20" max="20" width="11.875" style="4" customWidth="1"/>
    <col min="21" max="21" width="14.00390625" style="4" customWidth="1"/>
    <col min="22" max="16384" width="9.00390625" style="4" customWidth="1"/>
  </cols>
  <sheetData>
    <row r="1" spans="2:10" ht="38.25" customHeight="1">
      <c r="B1" s="578" t="s">
        <v>48</v>
      </c>
      <c r="C1" s="578"/>
      <c r="D1" s="578"/>
      <c r="E1" s="578"/>
      <c r="F1" s="578"/>
      <c r="G1" s="578"/>
      <c r="H1" s="578"/>
      <c r="I1" s="578"/>
      <c r="J1" s="578"/>
    </row>
    <row r="2" spans="2:10" ht="38.25" customHeight="1" thickBot="1">
      <c r="B2" s="581" t="s">
        <v>50</v>
      </c>
      <c r="C2" s="581"/>
      <c r="D2" s="581"/>
      <c r="E2" s="581"/>
      <c r="F2" s="15"/>
      <c r="G2" s="15"/>
      <c r="H2" s="15"/>
      <c r="I2" s="15"/>
      <c r="J2" s="15"/>
    </row>
    <row r="3" spans="2:10" ht="19.5" customHeight="1" thickBot="1">
      <c r="B3" s="16" t="s">
        <v>0</v>
      </c>
      <c r="C3" s="17" t="s">
        <v>7</v>
      </c>
      <c r="D3" s="579" t="s">
        <v>6</v>
      </c>
      <c r="E3" s="580"/>
      <c r="F3" s="17" t="s">
        <v>3</v>
      </c>
      <c r="G3" s="17" t="s">
        <v>4</v>
      </c>
      <c r="H3" s="17" t="s">
        <v>5</v>
      </c>
      <c r="I3" s="17" t="s">
        <v>186</v>
      </c>
      <c r="J3" s="18" t="s">
        <v>42</v>
      </c>
    </row>
    <row r="4" spans="1:21" ht="19.5" customHeight="1">
      <c r="A4" s="4">
        <v>111</v>
      </c>
      <c r="B4" s="573" t="s">
        <v>399</v>
      </c>
      <c r="C4" s="21" t="s">
        <v>382</v>
      </c>
      <c r="D4" s="19" t="s">
        <v>16</v>
      </c>
      <c r="E4" s="20" t="s">
        <v>513</v>
      </c>
      <c r="F4" s="21" t="s">
        <v>518</v>
      </c>
      <c r="G4" s="21"/>
      <c r="H4" s="21"/>
      <c r="I4" s="22" t="s">
        <v>413</v>
      </c>
      <c r="J4" s="22" t="s">
        <v>414</v>
      </c>
      <c r="K4" s="9" t="s">
        <v>402</v>
      </c>
      <c r="L4" s="4" t="str">
        <f aca="true" t="shared" si="0" ref="L4:L18">D4&amp;""&amp;E4</f>
        <v>富山美和</v>
      </c>
      <c r="M4" s="4" t="s">
        <v>403</v>
      </c>
      <c r="N4" s="19"/>
      <c r="O4" s="20"/>
      <c r="Q4" s="576" t="s">
        <v>300</v>
      </c>
      <c r="R4" s="577"/>
      <c r="S4" s="571" t="s">
        <v>308</v>
      </c>
      <c r="T4" s="571"/>
      <c r="U4" s="572"/>
    </row>
    <row r="5" spans="1:21" ht="19.5" customHeight="1">
      <c r="A5" s="4">
        <v>112</v>
      </c>
      <c r="B5" s="574"/>
      <c r="C5" s="25" t="s">
        <v>384</v>
      </c>
      <c r="D5" s="23" t="s">
        <v>514</v>
      </c>
      <c r="E5" s="24" t="s">
        <v>515</v>
      </c>
      <c r="F5" s="25" t="s">
        <v>518</v>
      </c>
      <c r="G5" s="25"/>
      <c r="H5" s="25"/>
      <c r="I5" s="26" t="s">
        <v>413</v>
      </c>
      <c r="J5" s="26" t="s">
        <v>414</v>
      </c>
      <c r="K5" s="9" t="s">
        <v>402</v>
      </c>
      <c r="L5" s="4" t="str">
        <f t="shared" si="0"/>
        <v>橋高朱里</v>
      </c>
      <c r="M5" s="4" t="s">
        <v>403</v>
      </c>
      <c r="N5" s="23"/>
      <c r="O5" s="24"/>
      <c r="Q5" s="431" t="s">
        <v>155</v>
      </c>
      <c r="R5" s="432" t="s">
        <v>157</v>
      </c>
      <c r="S5" s="432" t="s">
        <v>158</v>
      </c>
      <c r="T5" s="432" t="s">
        <v>292</v>
      </c>
      <c r="U5" s="433" t="s">
        <v>293</v>
      </c>
    </row>
    <row r="6" spans="1:21" ht="19.5" customHeight="1" thickBot="1">
      <c r="A6" s="4">
        <v>113</v>
      </c>
      <c r="B6" s="575"/>
      <c r="C6" s="29" t="s">
        <v>386</v>
      </c>
      <c r="D6" s="27" t="s">
        <v>516</v>
      </c>
      <c r="E6" s="28" t="s">
        <v>517</v>
      </c>
      <c r="F6" s="29" t="s">
        <v>393</v>
      </c>
      <c r="G6" s="29"/>
      <c r="H6" s="29"/>
      <c r="I6" s="30" t="s">
        <v>400</v>
      </c>
      <c r="J6" s="30" t="s">
        <v>401</v>
      </c>
      <c r="K6" s="9" t="s">
        <v>402</v>
      </c>
      <c r="L6" s="4" t="str">
        <f t="shared" si="0"/>
        <v>米田愛理子</v>
      </c>
      <c r="M6" s="4" t="s">
        <v>403</v>
      </c>
      <c r="N6" s="27"/>
      <c r="O6" s="28"/>
      <c r="Q6" s="431" t="s">
        <v>55</v>
      </c>
      <c r="R6" s="432" t="s">
        <v>165</v>
      </c>
      <c r="S6" s="432" t="s">
        <v>10</v>
      </c>
      <c r="T6" s="436" t="s">
        <v>143</v>
      </c>
      <c r="U6" s="437"/>
    </row>
    <row r="7" spans="1:21" ht="19.5" customHeight="1">
      <c r="A7" s="4">
        <v>211</v>
      </c>
      <c r="B7" s="573" t="s">
        <v>422</v>
      </c>
      <c r="C7" s="21" t="s">
        <v>382</v>
      </c>
      <c r="D7" s="31" t="s">
        <v>519</v>
      </c>
      <c r="E7" s="32" t="s">
        <v>520</v>
      </c>
      <c r="F7" s="33" t="s">
        <v>429</v>
      </c>
      <c r="G7" s="33"/>
      <c r="H7" s="33"/>
      <c r="I7" s="34" t="s">
        <v>425</v>
      </c>
      <c r="J7" s="34" t="s">
        <v>426</v>
      </c>
      <c r="K7" s="9" t="s">
        <v>423</v>
      </c>
      <c r="L7" s="4" t="str">
        <f t="shared" si="0"/>
        <v>堤下真里安</v>
      </c>
      <c r="M7" s="4" t="s">
        <v>424</v>
      </c>
      <c r="N7" s="31"/>
      <c r="O7" s="32"/>
      <c r="Q7" s="431" t="s">
        <v>54</v>
      </c>
      <c r="R7" s="432" t="s">
        <v>304</v>
      </c>
      <c r="S7" s="432" t="s">
        <v>10</v>
      </c>
      <c r="T7" s="436"/>
      <c r="U7" s="437" t="s">
        <v>309</v>
      </c>
    </row>
    <row r="8" spans="1:21" ht="19.5" customHeight="1" thickBot="1">
      <c r="A8" s="4">
        <v>212</v>
      </c>
      <c r="B8" s="574"/>
      <c r="C8" s="25" t="s">
        <v>384</v>
      </c>
      <c r="D8" s="23" t="s">
        <v>521</v>
      </c>
      <c r="E8" s="24" t="s">
        <v>522</v>
      </c>
      <c r="F8" s="25" t="s">
        <v>429</v>
      </c>
      <c r="G8" s="25"/>
      <c r="H8" s="25"/>
      <c r="I8" s="26" t="s">
        <v>425</v>
      </c>
      <c r="J8" s="26" t="s">
        <v>426</v>
      </c>
      <c r="K8" s="9" t="s">
        <v>423</v>
      </c>
      <c r="L8" s="4" t="str">
        <f t="shared" si="0"/>
        <v>小松史歩</v>
      </c>
      <c r="M8" s="4" t="s">
        <v>424</v>
      </c>
      <c r="N8" s="23"/>
      <c r="O8" s="24"/>
      <c r="Q8" s="434" t="s">
        <v>53</v>
      </c>
      <c r="R8" s="435" t="s">
        <v>305</v>
      </c>
      <c r="S8" s="435" t="s">
        <v>10</v>
      </c>
      <c r="T8" s="439" t="s">
        <v>143</v>
      </c>
      <c r="U8" s="440" t="s">
        <v>309</v>
      </c>
    </row>
    <row r="9" spans="1:15" ht="19.5" customHeight="1" thickBot="1">
      <c r="A9" s="4">
        <v>213</v>
      </c>
      <c r="B9" s="575"/>
      <c r="C9" s="29" t="s">
        <v>386</v>
      </c>
      <c r="D9" s="35" t="s">
        <v>523</v>
      </c>
      <c r="E9" s="36" t="s">
        <v>524</v>
      </c>
      <c r="F9" s="37" t="s">
        <v>429</v>
      </c>
      <c r="G9" s="37"/>
      <c r="H9" s="37"/>
      <c r="I9" s="38" t="s">
        <v>425</v>
      </c>
      <c r="J9" s="38" t="s">
        <v>426</v>
      </c>
      <c r="K9" s="9" t="s">
        <v>423</v>
      </c>
      <c r="L9" s="4" t="str">
        <f t="shared" si="0"/>
        <v>上野扇京</v>
      </c>
      <c r="M9" s="4" t="s">
        <v>424</v>
      </c>
      <c r="N9" s="35"/>
      <c r="O9" s="36"/>
    </row>
    <row r="10" spans="1:15" ht="19.5" customHeight="1">
      <c r="A10" s="4">
        <v>311</v>
      </c>
      <c r="B10" s="573" t="s">
        <v>406</v>
      </c>
      <c r="C10" s="21" t="s">
        <v>382</v>
      </c>
      <c r="D10" s="19" t="s">
        <v>525</v>
      </c>
      <c r="E10" s="20" t="s">
        <v>526</v>
      </c>
      <c r="F10" s="21" t="s">
        <v>393</v>
      </c>
      <c r="G10" s="21"/>
      <c r="H10" s="21"/>
      <c r="I10" s="22" t="s">
        <v>427</v>
      </c>
      <c r="J10" s="22" t="s">
        <v>428</v>
      </c>
      <c r="K10" s="9" t="s">
        <v>409</v>
      </c>
      <c r="L10" s="4" t="str">
        <f t="shared" si="0"/>
        <v>出口クリスタ</v>
      </c>
      <c r="M10" s="4" t="s">
        <v>410</v>
      </c>
      <c r="N10" s="19"/>
      <c r="O10" s="20"/>
    </row>
    <row r="11" spans="1:15" ht="19.5" customHeight="1">
      <c r="A11" s="4">
        <v>312</v>
      </c>
      <c r="B11" s="574"/>
      <c r="C11" s="25" t="s">
        <v>384</v>
      </c>
      <c r="D11" s="23" t="s">
        <v>527</v>
      </c>
      <c r="E11" s="24" t="s">
        <v>528</v>
      </c>
      <c r="F11" s="25" t="s">
        <v>393</v>
      </c>
      <c r="G11" s="25"/>
      <c r="H11" s="25"/>
      <c r="I11" s="26" t="s">
        <v>427</v>
      </c>
      <c r="J11" s="445" t="s">
        <v>428</v>
      </c>
      <c r="K11" s="9" t="s">
        <v>409</v>
      </c>
      <c r="L11" s="4" t="str">
        <f t="shared" si="0"/>
        <v>津金恵</v>
      </c>
      <c r="M11" s="4" t="s">
        <v>410</v>
      </c>
      <c r="N11" s="23"/>
      <c r="O11" s="24"/>
    </row>
    <row r="12" spans="1:15" ht="19.5" customHeight="1" thickBot="1">
      <c r="A12" s="4">
        <v>313</v>
      </c>
      <c r="B12" s="575"/>
      <c r="C12" s="29" t="s">
        <v>386</v>
      </c>
      <c r="D12" s="27" t="s">
        <v>666</v>
      </c>
      <c r="E12" s="28" t="s">
        <v>667</v>
      </c>
      <c r="F12" s="29" t="s">
        <v>393</v>
      </c>
      <c r="G12" s="29"/>
      <c r="H12" s="29"/>
      <c r="I12" s="30" t="s">
        <v>668</v>
      </c>
      <c r="J12" s="30" t="s">
        <v>669</v>
      </c>
      <c r="K12" s="9" t="s">
        <v>409</v>
      </c>
      <c r="L12" s="4" t="str">
        <f t="shared" si="0"/>
        <v>小池早穂</v>
      </c>
      <c r="M12" s="4" t="s">
        <v>410</v>
      </c>
      <c r="N12" s="27"/>
      <c r="O12" s="28"/>
    </row>
    <row r="13" spans="1:15" ht="19.5" customHeight="1">
      <c r="A13" s="4">
        <v>411</v>
      </c>
      <c r="B13" s="573" t="s">
        <v>415</v>
      </c>
      <c r="C13" s="21" t="s">
        <v>382</v>
      </c>
      <c r="D13" s="31" t="s">
        <v>529</v>
      </c>
      <c r="E13" s="32" t="s">
        <v>645</v>
      </c>
      <c r="F13" s="33" t="s">
        <v>393</v>
      </c>
      <c r="G13" s="33"/>
      <c r="H13" s="33"/>
      <c r="I13" s="34" t="s">
        <v>416</v>
      </c>
      <c r="J13" s="34" t="s">
        <v>417</v>
      </c>
      <c r="K13" s="9" t="s">
        <v>418</v>
      </c>
      <c r="L13" s="4" t="str">
        <f t="shared" si="0"/>
        <v>宗石茉子</v>
      </c>
      <c r="M13" s="4" t="s">
        <v>419</v>
      </c>
      <c r="N13" s="31"/>
      <c r="O13" s="32"/>
    </row>
    <row r="14" spans="1:15" ht="19.5" customHeight="1">
      <c r="A14" s="4">
        <v>412</v>
      </c>
      <c r="B14" s="574"/>
      <c r="C14" s="25" t="s">
        <v>384</v>
      </c>
      <c r="D14" s="23" t="s">
        <v>530</v>
      </c>
      <c r="E14" s="24" t="s">
        <v>531</v>
      </c>
      <c r="F14" s="25" t="s">
        <v>393</v>
      </c>
      <c r="G14" s="25"/>
      <c r="H14" s="25"/>
      <c r="I14" s="26" t="s">
        <v>416</v>
      </c>
      <c r="J14" s="26" t="s">
        <v>417</v>
      </c>
      <c r="K14" s="9" t="s">
        <v>418</v>
      </c>
      <c r="L14" s="4" t="str">
        <f t="shared" si="0"/>
        <v>長谷川奈桜</v>
      </c>
      <c r="M14" s="4" t="s">
        <v>419</v>
      </c>
      <c r="N14" s="23"/>
      <c r="O14" s="24"/>
    </row>
    <row r="15" spans="1:15" ht="19.5" customHeight="1" thickBot="1">
      <c r="A15" s="4">
        <v>413</v>
      </c>
      <c r="B15" s="575"/>
      <c r="C15" s="29" t="s">
        <v>386</v>
      </c>
      <c r="D15" s="35" t="s">
        <v>532</v>
      </c>
      <c r="E15" s="36" t="s">
        <v>533</v>
      </c>
      <c r="F15" s="37" t="s">
        <v>393</v>
      </c>
      <c r="G15" s="37"/>
      <c r="H15" s="37"/>
      <c r="I15" s="38" t="s">
        <v>416</v>
      </c>
      <c r="J15" s="38" t="s">
        <v>417</v>
      </c>
      <c r="K15" s="9" t="s">
        <v>418</v>
      </c>
      <c r="L15" s="4" t="str">
        <f t="shared" si="0"/>
        <v>中村伊織</v>
      </c>
      <c r="M15" s="4" t="s">
        <v>419</v>
      </c>
      <c r="N15" s="35"/>
      <c r="O15" s="36"/>
    </row>
    <row r="16" spans="1:15" ht="19.5" customHeight="1">
      <c r="A16" s="4">
        <v>511</v>
      </c>
      <c r="B16" s="573" t="s">
        <v>392</v>
      </c>
      <c r="C16" s="21" t="s">
        <v>382</v>
      </c>
      <c r="D16" s="19" t="s">
        <v>534</v>
      </c>
      <c r="E16" s="20" t="s">
        <v>535</v>
      </c>
      <c r="F16" s="21" t="s">
        <v>393</v>
      </c>
      <c r="G16" s="21"/>
      <c r="H16" s="21"/>
      <c r="I16" s="22" t="s">
        <v>540</v>
      </c>
      <c r="J16" s="22" t="s">
        <v>539</v>
      </c>
      <c r="K16" s="9" t="s">
        <v>394</v>
      </c>
      <c r="L16" s="4" t="str">
        <f t="shared" si="0"/>
        <v>柴野亜美</v>
      </c>
      <c r="M16" s="14" t="s">
        <v>395</v>
      </c>
      <c r="N16" s="19"/>
      <c r="O16" s="20"/>
    </row>
    <row r="17" spans="1:15" ht="19.5" customHeight="1">
      <c r="A17" s="4">
        <v>512</v>
      </c>
      <c r="B17" s="574"/>
      <c r="C17" s="25" t="s">
        <v>384</v>
      </c>
      <c r="D17" s="23" t="s">
        <v>536</v>
      </c>
      <c r="E17" s="24" t="s">
        <v>609</v>
      </c>
      <c r="F17" s="25" t="s">
        <v>393</v>
      </c>
      <c r="G17" s="25"/>
      <c r="H17" s="25"/>
      <c r="I17" s="26" t="s">
        <v>420</v>
      </c>
      <c r="J17" s="26" t="s">
        <v>421</v>
      </c>
      <c r="K17" s="9" t="s">
        <v>394</v>
      </c>
      <c r="L17" s="4" t="str">
        <f t="shared" si="0"/>
        <v>佐藤恭穂</v>
      </c>
      <c r="M17" s="14" t="s">
        <v>395</v>
      </c>
      <c r="N17" s="23"/>
      <c r="O17" s="24"/>
    </row>
    <row r="18" spans="1:15" ht="19.5" customHeight="1" thickBot="1">
      <c r="A18" s="4">
        <v>513</v>
      </c>
      <c r="B18" s="575"/>
      <c r="C18" s="29" t="s">
        <v>386</v>
      </c>
      <c r="D18" s="27" t="s">
        <v>537</v>
      </c>
      <c r="E18" s="28" t="s">
        <v>538</v>
      </c>
      <c r="F18" s="29" t="s">
        <v>393</v>
      </c>
      <c r="G18" s="29"/>
      <c r="H18" s="29"/>
      <c r="I18" s="30" t="s">
        <v>541</v>
      </c>
      <c r="J18" s="30" t="s">
        <v>542</v>
      </c>
      <c r="K18" s="9" t="s">
        <v>394</v>
      </c>
      <c r="L18" s="4" t="str">
        <f t="shared" si="0"/>
        <v>齋籐瑞穂</v>
      </c>
      <c r="M18" s="14" t="s">
        <v>395</v>
      </c>
      <c r="N18" s="27"/>
      <c r="O18" s="28"/>
    </row>
    <row r="19" ht="18.75" customHeight="1"/>
    <row r="20" ht="18.75" customHeight="1">
      <c r="D20" s="8"/>
    </row>
    <row r="21" spans="2:10" ht="18.75" customHeight="1">
      <c r="B21" s="578" t="s">
        <v>48</v>
      </c>
      <c r="C21" s="578"/>
      <c r="D21" s="578"/>
      <c r="E21" s="578"/>
      <c r="F21" s="578"/>
      <c r="G21" s="578"/>
      <c r="H21" s="578"/>
      <c r="I21" s="578"/>
      <c r="J21" s="578"/>
    </row>
    <row r="22" spans="2:10" ht="18.75" customHeight="1" thickBot="1">
      <c r="B22" s="581" t="s">
        <v>52</v>
      </c>
      <c r="C22" s="581"/>
      <c r="D22" s="581"/>
      <c r="E22" s="581"/>
      <c r="F22" s="15"/>
      <c r="G22" s="15"/>
      <c r="H22" s="15"/>
      <c r="I22" s="15"/>
      <c r="J22" s="15"/>
    </row>
    <row r="23" spans="2:10" ht="18.75" customHeight="1" thickBot="1">
      <c r="B23" s="16" t="s">
        <v>0</v>
      </c>
      <c r="C23" s="17" t="s">
        <v>7</v>
      </c>
      <c r="D23" s="579" t="s">
        <v>6</v>
      </c>
      <c r="E23" s="580"/>
      <c r="F23" s="17" t="s">
        <v>3</v>
      </c>
      <c r="G23" s="17" t="s">
        <v>4</v>
      </c>
      <c r="H23" s="17" t="s">
        <v>5</v>
      </c>
      <c r="I23" s="17" t="s">
        <v>186</v>
      </c>
      <c r="J23" s="18" t="s">
        <v>42</v>
      </c>
    </row>
    <row r="24" spans="1:15" ht="18.75" customHeight="1">
      <c r="A24" s="4">
        <v>121</v>
      </c>
      <c r="B24" s="573" t="s">
        <v>399</v>
      </c>
      <c r="C24" s="21" t="s">
        <v>382</v>
      </c>
      <c r="D24" s="19" t="s">
        <v>544</v>
      </c>
      <c r="E24" s="20" t="s">
        <v>546</v>
      </c>
      <c r="F24" s="432" t="s">
        <v>31</v>
      </c>
      <c r="G24" s="21"/>
      <c r="H24" s="21"/>
      <c r="I24" s="22" t="s">
        <v>430</v>
      </c>
      <c r="J24" s="22" t="s">
        <v>430</v>
      </c>
      <c r="K24" s="9" t="s">
        <v>402</v>
      </c>
      <c r="L24" s="4" t="str">
        <f aca="true" t="shared" si="1" ref="L24:L32">D24&amp;""&amp;E24</f>
        <v>坂下福満</v>
      </c>
      <c r="M24" s="4" t="s">
        <v>403</v>
      </c>
      <c r="N24" s="19"/>
      <c r="O24" s="20"/>
    </row>
    <row r="25" spans="1:15" ht="18.75" customHeight="1">
      <c r="A25" s="4">
        <v>122</v>
      </c>
      <c r="B25" s="574"/>
      <c r="C25" s="25" t="s">
        <v>384</v>
      </c>
      <c r="D25" s="23" t="s">
        <v>548</v>
      </c>
      <c r="E25" s="24" t="s">
        <v>550</v>
      </c>
      <c r="F25" s="432" t="s">
        <v>429</v>
      </c>
      <c r="G25" s="25"/>
      <c r="H25" s="25"/>
      <c r="I25" s="26" t="s">
        <v>430</v>
      </c>
      <c r="J25" s="26" t="s">
        <v>430</v>
      </c>
      <c r="K25" s="9" t="s">
        <v>402</v>
      </c>
      <c r="L25" s="4" t="str">
        <f t="shared" si="1"/>
        <v>名村友薫</v>
      </c>
      <c r="M25" s="4" t="s">
        <v>403</v>
      </c>
      <c r="N25" s="23"/>
      <c r="O25" s="24"/>
    </row>
    <row r="26" spans="1:15" ht="18.75" customHeight="1" thickBot="1">
      <c r="A26" s="4">
        <v>123</v>
      </c>
      <c r="B26" s="575"/>
      <c r="C26" s="29" t="s">
        <v>386</v>
      </c>
      <c r="D26" s="27" t="s">
        <v>485</v>
      </c>
      <c r="E26" s="28" t="s">
        <v>552</v>
      </c>
      <c r="F26" s="435" t="s">
        <v>429</v>
      </c>
      <c r="G26" s="29"/>
      <c r="H26" s="29"/>
      <c r="I26" s="30" t="s">
        <v>430</v>
      </c>
      <c r="J26" s="30" t="s">
        <v>430</v>
      </c>
      <c r="K26" s="9" t="s">
        <v>402</v>
      </c>
      <c r="L26" s="4" t="str">
        <f t="shared" si="1"/>
        <v>田中佐和</v>
      </c>
      <c r="M26" s="4" t="s">
        <v>403</v>
      </c>
      <c r="N26" s="27"/>
      <c r="O26" s="28"/>
    </row>
    <row r="27" spans="1:15" ht="18.75" customHeight="1">
      <c r="A27" s="4">
        <v>221</v>
      </c>
      <c r="B27" s="573" t="s">
        <v>422</v>
      </c>
      <c r="C27" s="21" t="s">
        <v>382</v>
      </c>
      <c r="D27" s="31" t="s">
        <v>619</v>
      </c>
      <c r="E27" s="32" t="s">
        <v>554</v>
      </c>
      <c r="F27" s="33" t="s">
        <v>429</v>
      </c>
      <c r="G27" s="33"/>
      <c r="H27" s="33"/>
      <c r="I27" s="34" t="s">
        <v>436</v>
      </c>
      <c r="J27" s="34" t="s">
        <v>436</v>
      </c>
      <c r="K27" s="9" t="s">
        <v>423</v>
      </c>
      <c r="L27" s="4" t="str">
        <f t="shared" si="1"/>
        <v>濵本舞実</v>
      </c>
      <c r="M27" s="4" t="s">
        <v>424</v>
      </c>
      <c r="N27" s="31"/>
      <c r="O27" s="32"/>
    </row>
    <row r="28" spans="1:15" ht="18.75" customHeight="1">
      <c r="A28" s="4">
        <v>222</v>
      </c>
      <c r="B28" s="574"/>
      <c r="C28" s="25" t="s">
        <v>384</v>
      </c>
      <c r="D28" s="23" t="s">
        <v>556</v>
      </c>
      <c r="E28" s="24" t="s">
        <v>558</v>
      </c>
      <c r="F28" s="25" t="s">
        <v>563</v>
      </c>
      <c r="G28" s="25"/>
      <c r="H28" s="25"/>
      <c r="I28" s="26" t="s">
        <v>565</v>
      </c>
      <c r="J28" s="26" t="s">
        <v>567</v>
      </c>
      <c r="K28" s="9" t="s">
        <v>423</v>
      </c>
      <c r="L28" s="4" t="str">
        <f t="shared" si="1"/>
        <v>竹内愛美</v>
      </c>
      <c r="M28" s="4" t="s">
        <v>424</v>
      </c>
      <c r="N28" s="23"/>
      <c r="O28" s="24"/>
    </row>
    <row r="29" spans="1:15" ht="18.75" customHeight="1" thickBot="1">
      <c r="A29" s="4">
        <v>223</v>
      </c>
      <c r="B29" s="575"/>
      <c r="C29" s="29" t="s">
        <v>386</v>
      </c>
      <c r="D29" s="35" t="s">
        <v>560</v>
      </c>
      <c r="E29" s="36" t="s">
        <v>562</v>
      </c>
      <c r="F29" s="37" t="s">
        <v>518</v>
      </c>
      <c r="G29" s="37"/>
      <c r="H29" s="37"/>
      <c r="I29" s="38" t="s">
        <v>569</v>
      </c>
      <c r="J29" s="38" t="s">
        <v>569</v>
      </c>
      <c r="K29" s="9" t="s">
        <v>423</v>
      </c>
      <c r="L29" s="4" t="str">
        <f t="shared" si="1"/>
        <v>武田清美</v>
      </c>
      <c r="M29" s="4" t="s">
        <v>424</v>
      </c>
      <c r="N29" s="35"/>
      <c r="O29" s="36"/>
    </row>
    <row r="30" spans="1:15" ht="18.75" customHeight="1">
      <c r="A30" s="4">
        <v>321</v>
      </c>
      <c r="B30" s="573" t="s">
        <v>406</v>
      </c>
      <c r="C30" s="21" t="s">
        <v>382</v>
      </c>
      <c r="D30" s="19" t="s">
        <v>571</v>
      </c>
      <c r="E30" s="20" t="s">
        <v>573</v>
      </c>
      <c r="F30" s="21" t="s">
        <v>429</v>
      </c>
      <c r="G30" s="21"/>
      <c r="H30" s="21"/>
      <c r="I30" s="22" t="s">
        <v>583</v>
      </c>
      <c r="J30" s="22" t="s">
        <v>583</v>
      </c>
      <c r="K30" s="9" t="s">
        <v>409</v>
      </c>
      <c r="L30" s="4" t="str">
        <f t="shared" si="1"/>
        <v>宮下寿子</v>
      </c>
      <c r="M30" s="4" t="s">
        <v>410</v>
      </c>
      <c r="N30" s="19"/>
      <c r="O30" s="20"/>
    </row>
    <row r="31" spans="1:15" ht="18.75" customHeight="1">
      <c r="A31" s="4">
        <v>322</v>
      </c>
      <c r="B31" s="574"/>
      <c r="C31" s="25" t="s">
        <v>384</v>
      </c>
      <c r="D31" s="23" t="s">
        <v>575</v>
      </c>
      <c r="E31" s="24" t="s">
        <v>577</v>
      </c>
      <c r="F31" s="25" t="s">
        <v>429</v>
      </c>
      <c r="G31" s="25"/>
      <c r="H31" s="25"/>
      <c r="I31" s="26" t="s">
        <v>435</v>
      </c>
      <c r="J31" s="26" t="s">
        <v>435</v>
      </c>
      <c r="K31" s="9" t="s">
        <v>409</v>
      </c>
      <c r="L31" s="4" t="str">
        <f t="shared" si="1"/>
        <v>諏訪部真夕</v>
      </c>
      <c r="M31" s="4" t="s">
        <v>410</v>
      </c>
      <c r="N31" s="23"/>
      <c r="O31" s="24"/>
    </row>
    <row r="32" spans="1:15" ht="18.75" customHeight="1" thickBot="1">
      <c r="A32" s="4">
        <v>323</v>
      </c>
      <c r="B32" s="575"/>
      <c r="C32" s="29" t="s">
        <v>386</v>
      </c>
      <c r="D32" s="27" t="s">
        <v>490</v>
      </c>
      <c r="E32" s="28" t="s">
        <v>579</v>
      </c>
      <c r="F32" s="29" t="s">
        <v>429</v>
      </c>
      <c r="G32" s="29"/>
      <c r="H32" s="29"/>
      <c r="I32" s="30" t="s">
        <v>581</v>
      </c>
      <c r="J32" s="30" t="s">
        <v>581</v>
      </c>
      <c r="K32" s="9" t="s">
        <v>409</v>
      </c>
      <c r="L32" s="4" t="str">
        <f t="shared" si="1"/>
        <v>山口美咲</v>
      </c>
      <c r="M32" s="4" t="s">
        <v>410</v>
      </c>
      <c r="N32" s="27"/>
      <c r="O32" s="28"/>
    </row>
    <row r="33" spans="1:15" ht="18.75" customHeight="1">
      <c r="A33" s="4">
        <v>421</v>
      </c>
      <c r="B33" s="573" t="s">
        <v>415</v>
      </c>
      <c r="C33" s="21" t="s">
        <v>382</v>
      </c>
      <c r="D33" s="31" t="s">
        <v>585</v>
      </c>
      <c r="E33" s="32" t="s">
        <v>587</v>
      </c>
      <c r="F33" s="33" t="s">
        <v>429</v>
      </c>
      <c r="G33" s="33"/>
      <c r="H33" s="33"/>
      <c r="I33" s="34" t="s">
        <v>432</v>
      </c>
      <c r="J33" s="34" t="s">
        <v>433</v>
      </c>
      <c r="K33" s="9" t="s">
        <v>418</v>
      </c>
      <c r="L33" s="4" t="str">
        <f aca="true" t="shared" si="2" ref="L33:L38">D33&amp;""&amp;E33</f>
        <v>手島那緒</v>
      </c>
      <c r="M33" s="4" t="s">
        <v>419</v>
      </c>
      <c r="N33" s="31"/>
      <c r="O33" s="32"/>
    </row>
    <row r="34" spans="1:15" ht="18.75" customHeight="1">
      <c r="A34" s="4">
        <v>422</v>
      </c>
      <c r="B34" s="574"/>
      <c r="C34" s="25" t="s">
        <v>384</v>
      </c>
      <c r="D34" s="23" t="s">
        <v>589</v>
      </c>
      <c r="E34" s="24" t="s">
        <v>591</v>
      </c>
      <c r="F34" s="25" t="s">
        <v>518</v>
      </c>
      <c r="G34" s="25"/>
      <c r="H34" s="25"/>
      <c r="I34" s="26" t="s">
        <v>593</v>
      </c>
      <c r="J34" s="26" t="s">
        <v>593</v>
      </c>
      <c r="K34" s="9" t="s">
        <v>418</v>
      </c>
      <c r="L34" s="4" t="str">
        <f t="shared" si="2"/>
        <v>松田春香</v>
      </c>
      <c r="M34" s="4" t="s">
        <v>419</v>
      </c>
      <c r="N34" s="23"/>
      <c r="O34" s="24"/>
    </row>
    <row r="35" spans="1:15" ht="18.75" customHeight="1" thickBot="1">
      <c r="A35" s="4">
        <v>423</v>
      </c>
      <c r="B35" s="575"/>
      <c r="C35" s="29" t="s">
        <v>386</v>
      </c>
      <c r="D35" s="35" t="s">
        <v>615</v>
      </c>
      <c r="E35" s="36" t="s">
        <v>617</v>
      </c>
      <c r="F35" s="37" t="s">
        <v>518</v>
      </c>
      <c r="G35" s="37"/>
      <c r="H35" s="37"/>
      <c r="I35" s="38" t="s">
        <v>613</v>
      </c>
      <c r="J35" s="38" t="s">
        <v>613</v>
      </c>
      <c r="K35" s="9" t="s">
        <v>418</v>
      </c>
      <c r="L35" s="4" t="str">
        <f t="shared" si="2"/>
        <v>齊藤優</v>
      </c>
      <c r="M35" s="4" t="s">
        <v>419</v>
      </c>
      <c r="N35" s="35"/>
      <c r="O35" s="36"/>
    </row>
    <row r="36" spans="1:15" ht="18.75" customHeight="1">
      <c r="A36" s="4">
        <v>521</v>
      </c>
      <c r="B36" s="573" t="s">
        <v>392</v>
      </c>
      <c r="C36" s="21" t="s">
        <v>382</v>
      </c>
      <c r="D36" s="19" t="s">
        <v>595</v>
      </c>
      <c r="E36" s="20" t="s">
        <v>597</v>
      </c>
      <c r="F36" s="21" t="s">
        <v>431</v>
      </c>
      <c r="G36" s="21"/>
      <c r="H36" s="21"/>
      <c r="I36" s="22" t="s">
        <v>646</v>
      </c>
      <c r="J36" s="22" t="s">
        <v>605</v>
      </c>
      <c r="K36" s="9" t="s">
        <v>394</v>
      </c>
      <c r="L36" s="4" t="str">
        <f t="shared" si="2"/>
        <v>柴田まどか</v>
      </c>
      <c r="M36" s="14" t="s">
        <v>395</v>
      </c>
      <c r="N36" s="19"/>
      <c r="O36" s="20"/>
    </row>
    <row r="37" spans="1:15" ht="18.75" customHeight="1">
      <c r="A37" s="4">
        <v>522</v>
      </c>
      <c r="B37" s="574"/>
      <c r="C37" s="25" t="s">
        <v>384</v>
      </c>
      <c r="D37" s="23" t="s">
        <v>599</v>
      </c>
      <c r="E37" s="24" t="s">
        <v>601</v>
      </c>
      <c r="F37" s="25" t="s">
        <v>563</v>
      </c>
      <c r="G37" s="25"/>
      <c r="H37" s="25"/>
      <c r="I37" s="26" t="s">
        <v>607</v>
      </c>
      <c r="J37" s="26" t="s">
        <v>607</v>
      </c>
      <c r="K37" s="9" t="s">
        <v>394</v>
      </c>
      <c r="L37" s="4" t="str">
        <f t="shared" si="2"/>
        <v>磯辺友里</v>
      </c>
      <c r="M37" s="14" t="s">
        <v>395</v>
      </c>
      <c r="N37" s="23"/>
      <c r="O37" s="24"/>
    </row>
    <row r="38" spans="1:15" ht="18.75" customHeight="1" thickBot="1">
      <c r="A38" s="4">
        <v>523</v>
      </c>
      <c r="B38" s="575"/>
      <c r="C38" s="29" t="s">
        <v>386</v>
      </c>
      <c r="D38" s="27" t="s">
        <v>97</v>
      </c>
      <c r="E38" s="28" t="s">
        <v>603</v>
      </c>
      <c r="F38" s="29" t="s">
        <v>10</v>
      </c>
      <c r="G38" s="29"/>
      <c r="H38" s="29"/>
      <c r="I38" s="30" t="s">
        <v>608</v>
      </c>
      <c r="J38" s="30" t="s">
        <v>608</v>
      </c>
      <c r="K38" s="9" t="s">
        <v>394</v>
      </c>
      <c r="L38" s="4" t="str">
        <f t="shared" si="2"/>
        <v>向奈都美</v>
      </c>
      <c r="M38" s="14" t="s">
        <v>395</v>
      </c>
      <c r="N38" s="27"/>
      <c r="O38" s="28"/>
    </row>
    <row r="41" spans="3:9" ht="14.25" customHeight="1">
      <c r="C41" s="4"/>
      <c r="D41" s="4"/>
      <c r="E41" s="4"/>
      <c r="F41" s="4"/>
      <c r="G41" s="4"/>
      <c r="H41" s="4"/>
      <c r="I41" s="4"/>
    </row>
    <row r="42" spans="3:9" ht="13.5">
      <c r="C42" s="4"/>
      <c r="D42" s="4"/>
      <c r="E42" s="4"/>
      <c r="F42" s="4"/>
      <c r="G42" s="4"/>
      <c r="H42" s="4"/>
      <c r="I42" s="4"/>
    </row>
    <row r="43" spans="3:9" ht="13.5">
      <c r="C43" s="4"/>
      <c r="D43" s="4"/>
      <c r="E43" s="4"/>
      <c r="F43" s="4"/>
      <c r="G43" s="4"/>
      <c r="H43" s="4"/>
      <c r="I43" s="4"/>
    </row>
  </sheetData>
  <sheetProtection/>
  <mergeCells count="18">
    <mergeCell ref="B33:B35"/>
    <mergeCell ref="B36:B38"/>
    <mergeCell ref="B21:J21"/>
    <mergeCell ref="B22:E22"/>
    <mergeCell ref="D23:E23"/>
    <mergeCell ref="B24:B26"/>
    <mergeCell ref="Q4:R4"/>
    <mergeCell ref="S4:U4"/>
    <mergeCell ref="B27:B29"/>
    <mergeCell ref="B30:B32"/>
    <mergeCell ref="B13:B15"/>
    <mergeCell ref="B16:B18"/>
    <mergeCell ref="B10:B12"/>
    <mergeCell ref="B1:J1"/>
    <mergeCell ref="D3:E3"/>
    <mergeCell ref="B4:B6"/>
    <mergeCell ref="B7:B9"/>
    <mergeCell ref="B2:E2"/>
  </mergeCells>
  <printOptions/>
  <pageMargins left="0.9055118110236221" right="0.6299212598425197" top="0.7480314960629921" bottom="0.8267716535433072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view="pageBreakPreview" zoomScaleNormal="75" zoomScaleSheetLayoutView="100" zoomScalePageLayoutView="0" workbookViewId="0" topLeftCell="A10">
      <selection activeCell="F16" sqref="F16"/>
    </sheetView>
  </sheetViews>
  <sheetFormatPr defaultColWidth="9.00390625" defaultRowHeight="13.5"/>
  <cols>
    <col min="1" max="1" width="9.00390625" style="4" customWidth="1"/>
    <col min="2" max="2" width="4.125" style="4" customWidth="1"/>
    <col min="3" max="3" width="5.375" style="6" customWidth="1"/>
    <col min="4" max="4" width="9.375" style="7" customWidth="1"/>
    <col min="5" max="5" width="10.875" style="8" customWidth="1"/>
    <col min="6" max="6" width="6.50390625" style="6" customWidth="1"/>
    <col min="7" max="7" width="6.75390625" style="6" customWidth="1"/>
    <col min="8" max="8" width="7.625" style="6" customWidth="1"/>
    <col min="9" max="9" width="19.25390625" style="6" customWidth="1"/>
    <col min="10" max="10" width="25.375" style="4" customWidth="1"/>
    <col min="11" max="11" width="6.125" style="4" customWidth="1"/>
    <col min="12" max="12" width="16.00390625" style="4" customWidth="1"/>
    <col min="13" max="15" width="6.50390625" style="4" customWidth="1"/>
    <col min="16" max="19" width="9.00390625" style="4" customWidth="1"/>
    <col min="20" max="21" width="19.00390625" style="4" customWidth="1"/>
    <col min="22" max="16384" width="9.00390625" style="4" customWidth="1"/>
  </cols>
  <sheetData>
    <row r="1" spans="2:10" ht="38.25" customHeight="1">
      <c r="B1" s="578" t="s">
        <v>48</v>
      </c>
      <c r="C1" s="578"/>
      <c r="D1" s="578"/>
      <c r="E1" s="578"/>
      <c r="F1" s="578"/>
      <c r="G1" s="578"/>
      <c r="H1" s="578"/>
      <c r="I1" s="578"/>
      <c r="J1" s="578"/>
    </row>
    <row r="2" spans="2:10" ht="38.25" customHeight="1" thickBot="1">
      <c r="B2" s="581" t="s">
        <v>52</v>
      </c>
      <c r="C2" s="581"/>
      <c r="D2" s="581"/>
      <c r="E2" s="581"/>
      <c r="F2" s="15"/>
      <c r="G2" s="15"/>
      <c r="H2" s="15"/>
      <c r="I2" s="15"/>
      <c r="J2" s="15"/>
    </row>
    <row r="3" spans="2:10" ht="41.25" customHeight="1" thickBot="1">
      <c r="B3" s="16" t="s">
        <v>0</v>
      </c>
      <c r="C3" s="17" t="s">
        <v>7</v>
      </c>
      <c r="D3" s="579" t="s">
        <v>6</v>
      </c>
      <c r="E3" s="580"/>
      <c r="F3" s="17" t="s">
        <v>3</v>
      </c>
      <c r="G3" s="17" t="s">
        <v>4</v>
      </c>
      <c r="H3" s="17" t="s">
        <v>5</v>
      </c>
      <c r="I3" s="17" t="s">
        <v>291</v>
      </c>
      <c r="J3" s="18" t="s">
        <v>42</v>
      </c>
    </row>
    <row r="4" spans="1:21" ht="41.25" customHeight="1">
      <c r="A4" s="4">
        <v>121</v>
      </c>
      <c r="B4" s="573" t="s">
        <v>399</v>
      </c>
      <c r="C4" s="21" t="s">
        <v>382</v>
      </c>
      <c r="D4" s="19" t="s">
        <v>543</v>
      </c>
      <c r="E4" s="20" t="s">
        <v>545</v>
      </c>
      <c r="F4" s="432" t="s">
        <v>431</v>
      </c>
      <c r="G4" s="21"/>
      <c r="H4" s="21"/>
      <c r="I4" s="22" t="s">
        <v>430</v>
      </c>
      <c r="J4" s="22" t="s">
        <v>430</v>
      </c>
      <c r="K4" s="9" t="s">
        <v>402</v>
      </c>
      <c r="L4" s="4" t="str">
        <f>D4&amp;""&amp;E4</f>
        <v>坂下福満</v>
      </c>
      <c r="M4" s="4" t="s">
        <v>403</v>
      </c>
      <c r="N4" s="19"/>
      <c r="O4" s="20"/>
      <c r="Q4" s="576" t="s">
        <v>300</v>
      </c>
      <c r="R4" s="577"/>
      <c r="S4" s="571" t="s">
        <v>310</v>
      </c>
      <c r="T4" s="571"/>
      <c r="U4" s="572"/>
    </row>
    <row r="5" spans="1:21" ht="41.25" customHeight="1">
      <c r="A5" s="4">
        <v>122</v>
      </c>
      <c r="B5" s="574"/>
      <c r="C5" s="25" t="s">
        <v>384</v>
      </c>
      <c r="D5" s="23" t="s">
        <v>547</v>
      </c>
      <c r="E5" s="24" t="s">
        <v>549</v>
      </c>
      <c r="F5" s="432" t="s">
        <v>429</v>
      </c>
      <c r="G5" s="25"/>
      <c r="H5" s="25"/>
      <c r="I5" s="26" t="s">
        <v>430</v>
      </c>
      <c r="J5" s="26" t="s">
        <v>430</v>
      </c>
      <c r="K5" s="9" t="s">
        <v>402</v>
      </c>
      <c r="L5" s="4" t="str">
        <f aca="true" t="shared" si="0" ref="L5:L18">D5&amp;""&amp;E5</f>
        <v>名村友薫</v>
      </c>
      <c r="M5" s="4" t="s">
        <v>403</v>
      </c>
      <c r="N5" s="23"/>
      <c r="O5" s="24"/>
      <c r="Q5" s="431" t="s">
        <v>155</v>
      </c>
      <c r="R5" s="432" t="s">
        <v>157</v>
      </c>
      <c r="S5" s="432" t="s">
        <v>158</v>
      </c>
      <c r="T5" s="432" t="s">
        <v>292</v>
      </c>
      <c r="U5" s="433" t="s">
        <v>293</v>
      </c>
    </row>
    <row r="6" spans="1:21" ht="41.25" customHeight="1" thickBot="1">
      <c r="A6" s="4">
        <v>123</v>
      </c>
      <c r="B6" s="575"/>
      <c r="C6" s="29" t="s">
        <v>386</v>
      </c>
      <c r="D6" s="27" t="s">
        <v>484</v>
      </c>
      <c r="E6" s="28" t="s">
        <v>551</v>
      </c>
      <c r="F6" s="435" t="s">
        <v>429</v>
      </c>
      <c r="G6" s="29"/>
      <c r="H6" s="29"/>
      <c r="I6" s="30" t="s">
        <v>430</v>
      </c>
      <c r="J6" s="30" t="s">
        <v>430</v>
      </c>
      <c r="K6" s="9" t="s">
        <v>402</v>
      </c>
      <c r="L6" s="4" t="str">
        <f t="shared" si="0"/>
        <v>田中佐和</v>
      </c>
      <c r="M6" s="4" t="s">
        <v>403</v>
      </c>
      <c r="N6" s="27"/>
      <c r="O6" s="28"/>
      <c r="Q6" s="431" t="s">
        <v>55</v>
      </c>
      <c r="R6" s="432" t="s">
        <v>165</v>
      </c>
      <c r="S6" s="432" t="s">
        <v>30</v>
      </c>
      <c r="T6" s="436"/>
      <c r="U6" s="443" t="s">
        <v>182</v>
      </c>
    </row>
    <row r="7" spans="1:21" ht="41.25" customHeight="1">
      <c r="A7" s="4">
        <v>221</v>
      </c>
      <c r="B7" s="573" t="s">
        <v>422</v>
      </c>
      <c r="C7" s="21" t="s">
        <v>382</v>
      </c>
      <c r="D7" s="31" t="s">
        <v>620</v>
      </c>
      <c r="E7" s="32" t="s">
        <v>553</v>
      </c>
      <c r="F7" s="33" t="s">
        <v>429</v>
      </c>
      <c r="G7" s="33"/>
      <c r="H7" s="33"/>
      <c r="I7" s="34" t="s">
        <v>436</v>
      </c>
      <c r="J7" s="34" t="s">
        <v>436</v>
      </c>
      <c r="K7" s="9" t="s">
        <v>423</v>
      </c>
      <c r="L7" s="4" t="str">
        <f t="shared" si="0"/>
        <v>濵本舞実</v>
      </c>
      <c r="M7" s="4" t="s">
        <v>424</v>
      </c>
      <c r="N7" s="31"/>
      <c r="O7" s="32"/>
      <c r="Q7" s="431" t="s">
        <v>54</v>
      </c>
      <c r="R7" s="432" t="s">
        <v>306</v>
      </c>
      <c r="S7" s="432" t="s">
        <v>31</v>
      </c>
      <c r="T7" s="436" t="s">
        <v>143</v>
      </c>
      <c r="U7" s="443" t="s">
        <v>182</v>
      </c>
    </row>
    <row r="8" spans="1:21" ht="41.25" customHeight="1" thickBot="1">
      <c r="A8" s="4">
        <v>222</v>
      </c>
      <c r="B8" s="574"/>
      <c r="C8" s="25" t="s">
        <v>384</v>
      </c>
      <c r="D8" s="23" t="s">
        <v>555</v>
      </c>
      <c r="E8" s="24" t="s">
        <v>557</v>
      </c>
      <c r="F8" s="25" t="s">
        <v>431</v>
      </c>
      <c r="G8" s="25"/>
      <c r="H8" s="25"/>
      <c r="I8" s="26" t="s">
        <v>564</v>
      </c>
      <c r="J8" s="26" t="s">
        <v>566</v>
      </c>
      <c r="K8" s="9" t="s">
        <v>423</v>
      </c>
      <c r="L8" s="4" t="str">
        <f t="shared" si="0"/>
        <v>竹内愛美</v>
      </c>
      <c r="M8" s="4" t="s">
        <v>424</v>
      </c>
      <c r="N8" s="23"/>
      <c r="O8" s="24"/>
      <c r="Q8" s="434" t="s">
        <v>53</v>
      </c>
      <c r="R8" s="435" t="s">
        <v>307</v>
      </c>
      <c r="S8" s="435" t="s">
        <v>10</v>
      </c>
      <c r="T8" s="439" t="s">
        <v>143</v>
      </c>
      <c r="U8" s="444" t="s">
        <v>311</v>
      </c>
    </row>
    <row r="9" spans="1:15" ht="41.25" customHeight="1" thickBot="1">
      <c r="A9" s="4">
        <v>223</v>
      </c>
      <c r="B9" s="575"/>
      <c r="C9" s="29" t="s">
        <v>386</v>
      </c>
      <c r="D9" s="35" t="s">
        <v>559</v>
      </c>
      <c r="E9" s="36" t="s">
        <v>561</v>
      </c>
      <c r="F9" s="37" t="s">
        <v>429</v>
      </c>
      <c r="G9" s="37"/>
      <c r="H9" s="37"/>
      <c r="I9" s="38" t="s">
        <v>568</v>
      </c>
      <c r="J9" s="38" t="s">
        <v>568</v>
      </c>
      <c r="K9" s="9" t="s">
        <v>423</v>
      </c>
      <c r="L9" s="4" t="str">
        <f t="shared" si="0"/>
        <v>武田清美</v>
      </c>
      <c r="M9" s="4" t="s">
        <v>424</v>
      </c>
      <c r="N9" s="35"/>
      <c r="O9" s="36"/>
    </row>
    <row r="10" spans="1:15" ht="41.25" customHeight="1">
      <c r="A10" s="4">
        <v>321</v>
      </c>
      <c r="B10" s="573" t="s">
        <v>406</v>
      </c>
      <c r="C10" s="21" t="s">
        <v>382</v>
      </c>
      <c r="D10" s="19" t="s">
        <v>570</v>
      </c>
      <c r="E10" s="20" t="s">
        <v>572</v>
      </c>
      <c r="F10" s="21" t="s">
        <v>429</v>
      </c>
      <c r="G10" s="21"/>
      <c r="H10" s="21"/>
      <c r="I10" s="22" t="s">
        <v>582</v>
      </c>
      <c r="J10" s="22" t="s">
        <v>582</v>
      </c>
      <c r="K10" s="9" t="s">
        <v>409</v>
      </c>
      <c r="L10" s="4" t="str">
        <f t="shared" si="0"/>
        <v>宮下寿子</v>
      </c>
      <c r="M10" s="4" t="s">
        <v>410</v>
      </c>
      <c r="N10" s="19"/>
      <c r="O10" s="20"/>
    </row>
    <row r="11" spans="1:15" ht="41.25" customHeight="1">
      <c r="A11" s="4">
        <v>322</v>
      </c>
      <c r="B11" s="574"/>
      <c r="C11" s="25" t="s">
        <v>384</v>
      </c>
      <c r="D11" s="23" t="s">
        <v>574</v>
      </c>
      <c r="E11" s="24" t="s">
        <v>576</v>
      </c>
      <c r="F11" s="25" t="s">
        <v>429</v>
      </c>
      <c r="G11" s="25"/>
      <c r="H11" s="25"/>
      <c r="I11" s="26" t="s">
        <v>435</v>
      </c>
      <c r="J11" s="26" t="s">
        <v>435</v>
      </c>
      <c r="K11" s="9" t="s">
        <v>409</v>
      </c>
      <c r="L11" s="4" t="str">
        <f t="shared" si="0"/>
        <v>諏訪部真夕</v>
      </c>
      <c r="M11" s="4" t="s">
        <v>410</v>
      </c>
      <c r="N11" s="23"/>
      <c r="O11" s="24"/>
    </row>
    <row r="12" spans="1:15" ht="41.25" customHeight="1" thickBot="1">
      <c r="A12" s="4">
        <v>323</v>
      </c>
      <c r="B12" s="575"/>
      <c r="C12" s="29" t="s">
        <v>386</v>
      </c>
      <c r="D12" s="27" t="s">
        <v>489</v>
      </c>
      <c r="E12" s="28" t="s">
        <v>578</v>
      </c>
      <c r="F12" s="29" t="s">
        <v>429</v>
      </c>
      <c r="G12" s="29"/>
      <c r="H12" s="29"/>
      <c r="I12" s="30" t="s">
        <v>580</v>
      </c>
      <c r="J12" s="30" t="s">
        <v>580</v>
      </c>
      <c r="K12" s="9" t="s">
        <v>409</v>
      </c>
      <c r="L12" s="4" t="str">
        <f t="shared" si="0"/>
        <v>山口美咲</v>
      </c>
      <c r="M12" s="4" t="s">
        <v>410</v>
      </c>
      <c r="N12" s="27"/>
      <c r="O12" s="28"/>
    </row>
    <row r="13" spans="1:15" ht="41.25" customHeight="1">
      <c r="A13" s="4">
        <v>421</v>
      </c>
      <c r="B13" s="573" t="s">
        <v>415</v>
      </c>
      <c r="C13" s="21" t="s">
        <v>382</v>
      </c>
      <c r="D13" s="31" t="s">
        <v>584</v>
      </c>
      <c r="E13" s="32" t="s">
        <v>586</v>
      </c>
      <c r="F13" s="33" t="s">
        <v>429</v>
      </c>
      <c r="G13" s="33"/>
      <c r="H13" s="33"/>
      <c r="I13" s="34" t="s">
        <v>432</v>
      </c>
      <c r="J13" s="34" t="s">
        <v>433</v>
      </c>
      <c r="K13" s="9" t="s">
        <v>418</v>
      </c>
      <c r="L13" s="4" t="str">
        <f t="shared" si="0"/>
        <v>手島那緒</v>
      </c>
      <c r="M13" s="4" t="s">
        <v>419</v>
      </c>
      <c r="N13" s="31"/>
      <c r="O13" s="32"/>
    </row>
    <row r="14" spans="1:15" ht="41.25" customHeight="1">
      <c r="A14" s="4">
        <v>422</v>
      </c>
      <c r="B14" s="574"/>
      <c r="C14" s="25" t="s">
        <v>384</v>
      </c>
      <c r="D14" s="23" t="s">
        <v>588</v>
      </c>
      <c r="E14" s="24" t="s">
        <v>590</v>
      </c>
      <c r="F14" s="25" t="s">
        <v>429</v>
      </c>
      <c r="G14" s="25"/>
      <c r="H14" s="25"/>
      <c r="I14" s="26" t="s">
        <v>592</v>
      </c>
      <c r="J14" s="26" t="s">
        <v>592</v>
      </c>
      <c r="K14" s="9" t="s">
        <v>418</v>
      </c>
      <c r="L14" s="4" t="str">
        <f t="shared" si="0"/>
        <v>松田春香</v>
      </c>
      <c r="M14" s="4" t="s">
        <v>419</v>
      </c>
      <c r="N14" s="23"/>
      <c r="O14" s="24"/>
    </row>
    <row r="15" spans="1:15" ht="41.25" customHeight="1" thickBot="1">
      <c r="A15" s="4">
        <v>423</v>
      </c>
      <c r="B15" s="575"/>
      <c r="C15" s="29" t="s">
        <v>386</v>
      </c>
      <c r="D15" s="35" t="s">
        <v>616</v>
      </c>
      <c r="E15" s="36" t="s">
        <v>618</v>
      </c>
      <c r="F15" s="37" t="s">
        <v>518</v>
      </c>
      <c r="G15" s="37"/>
      <c r="H15" s="37"/>
      <c r="I15" s="38" t="s">
        <v>614</v>
      </c>
      <c r="J15" s="38" t="s">
        <v>614</v>
      </c>
      <c r="K15" s="9" t="s">
        <v>418</v>
      </c>
      <c r="L15" s="4" t="str">
        <f t="shared" si="0"/>
        <v>齊藤優</v>
      </c>
      <c r="M15" s="4" t="s">
        <v>419</v>
      </c>
      <c r="N15" s="35"/>
      <c r="O15" s="36"/>
    </row>
    <row r="16" spans="1:15" ht="41.25" customHeight="1">
      <c r="A16" s="4">
        <v>521</v>
      </c>
      <c r="B16" s="573" t="s">
        <v>392</v>
      </c>
      <c r="C16" s="21" t="s">
        <v>382</v>
      </c>
      <c r="D16" s="19" t="s">
        <v>594</v>
      </c>
      <c r="E16" s="20" t="s">
        <v>596</v>
      </c>
      <c r="F16" s="21" t="s">
        <v>431</v>
      </c>
      <c r="G16" s="21"/>
      <c r="H16" s="21"/>
      <c r="I16" s="22" t="s">
        <v>647</v>
      </c>
      <c r="J16" s="22" t="s">
        <v>604</v>
      </c>
      <c r="K16" s="9" t="s">
        <v>394</v>
      </c>
      <c r="L16" s="4" t="str">
        <f t="shared" si="0"/>
        <v>柴田まどか</v>
      </c>
      <c r="M16" s="14" t="s">
        <v>395</v>
      </c>
      <c r="N16" s="19"/>
      <c r="O16" s="20"/>
    </row>
    <row r="17" spans="1:15" ht="41.25" customHeight="1">
      <c r="A17" s="4">
        <v>522</v>
      </c>
      <c r="B17" s="574"/>
      <c r="C17" s="25" t="s">
        <v>384</v>
      </c>
      <c r="D17" s="23" t="s">
        <v>598</v>
      </c>
      <c r="E17" s="24" t="s">
        <v>600</v>
      </c>
      <c r="F17" s="25" t="s">
        <v>431</v>
      </c>
      <c r="G17" s="25"/>
      <c r="H17" s="25"/>
      <c r="I17" s="26" t="s">
        <v>606</v>
      </c>
      <c r="J17" s="26" t="s">
        <v>606</v>
      </c>
      <c r="K17" s="9" t="s">
        <v>394</v>
      </c>
      <c r="L17" s="4" t="str">
        <f t="shared" si="0"/>
        <v>磯辺友里</v>
      </c>
      <c r="M17" s="14" t="s">
        <v>395</v>
      </c>
      <c r="N17" s="23"/>
      <c r="O17" s="24"/>
    </row>
    <row r="18" spans="1:15" ht="41.25" customHeight="1" thickBot="1">
      <c r="A18" s="4">
        <v>523</v>
      </c>
      <c r="B18" s="575"/>
      <c r="C18" s="29" t="s">
        <v>386</v>
      </c>
      <c r="D18" s="27" t="s">
        <v>472</v>
      </c>
      <c r="E18" s="28" t="s">
        <v>602</v>
      </c>
      <c r="F18" s="29" t="s">
        <v>393</v>
      </c>
      <c r="G18" s="29"/>
      <c r="H18" s="29"/>
      <c r="I18" s="30" t="s">
        <v>434</v>
      </c>
      <c r="J18" s="30" t="s">
        <v>434</v>
      </c>
      <c r="K18" s="9" t="s">
        <v>394</v>
      </c>
      <c r="L18" s="4" t="str">
        <f t="shared" si="0"/>
        <v>向奈都美</v>
      </c>
      <c r="M18" s="14" t="s">
        <v>395</v>
      </c>
      <c r="N18" s="27"/>
      <c r="O18" s="28"/>
    </row>
    <row r="20" ht="17.25" customHeight="1">
      <c r="D20" s="8"/>
    </row>
  </sheetData>
  <sheetProtection/>
  <mergeCells count="10">
    <mergeCell ref="B13:B15"/>
    <mergeCell ref="B16:B18"/>
    <mergeCell ref="B1:J1"/>
    <mergeCell ref="B2:E2"/>
    <mergeCell ref="D3:E3"/>
    <mergeCell ref="B4:B6"/>
    <mergeCell ref="Q4:R4"/>
    <mergeCell ref="S4:U4"/>
    <mergeCell ref="B7:B9"/>
    <mergeCell ref="B10:B12"/>
  </mergeCells>
  <printOptions/>
  <pageMargins left="0.75" right="0.75" top="1" bottom="1" header="0.512" footer="0.512"/>
  <pageSetup horizontalDpi="600" verticalDpi="600" orientation="portrait" paperSize="9" scale="91" r:id="rId1"/>
  <colBreaks count="1" manualBreakCount="1">
    <brk id="10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AS27"/>
  <sheetViews>
    <sheetView view="pageBreakPreview" zoomScale="60" zoomScaleNormal="50" zoomScalePageLayoutView="0" workbookViewId="0" topLeftCell="A13">
      <selection activeCell="AK17" sqref="AK17"/>
    </sheetView>
  </sheetViews>
  <sheetFormatPr defaultColWidth="9.00390625" defaultRowHeight="13.5"/>
  <cols>
    <col min="1" max="1" width="9.00390625" style="4" customWidth="1"/>
    <col min="2" max="2" width="3.25390625" style="4" customWidth="1"/>
    <col min="3" max="3" width="9.50390625" style="4" customWidth="1"/>
    <col min="4" max="4" width="4.875" style="4" customWidth="1"/>
    <col min="5" max="5" width="4.00390625" style="6" customWidth="1"/>
    <col min="6" max="6" width="2.75390625" style="6" customWidth="1"/>
    <col min="7" max="7" width="4.00390625" style="6" customWidth="1"/>
    <col min="8" max="8" width="4.875" style="6" customWidth="1"/>
    <col min="9" max="9" width="4.00390625" style="6" customWidth="1"/>
    <col min="10" max="10" width="2.875" style="6" customWidth="1"/>
    <col min="11" max="11" width="4.00390625" style="6" customWidth="1"/>
    <col min="12" max="12" width="4.875" style="6" customWidth="1"/>
    <col min="13" max="13" width="3.875" style="6" customWidth="1"/>
    <col min="14" max="14" width="3.25390625" style="6" customWidth="1"/>
    <col min="15" max="15" width="3.875" style="6" customWidth="1"/>
    <col min="16" max="16" width="2.625" style="4" customWidth="1"/>
    <col min="17" max="17" width="1.4921875" style="4" customWidth="1"/>
    <col min="18" max="18" width="2.625" style="6" customWidth="1"/>
    <col min="19" max="19" width="1.25" style="4" customWidth="1"/>
    <col min="20" max="20" width="2.625" style="8" customWidth="1"/>
    <col min="21" max="21" width="2.50390625" style="4" customWidth="1"/>
    <col min="22" max="22" width="1.875" style="4" customWidth="1"/>
    <col min="23" max="23" width="3.00390625" style="4" customWidth="1"/>
    <col min="24" max="24" width="1.4921875" style="4" customWidth="1"/>
    <col min="25" max="26" width="1.75390625" style="4" customWidth="1"/>
    <col min="27" max="27" width="2.625" style="4" customWidth="1"/>
    <col min="28" max="29" width="1.875" style="4" customWidth="1"/>
    <col min="30" max="30" width="3.875" style="4" customWidth="1"/>
    <col min="31" max="31" width="1.37890625" style="4" customWidth="1"/>
    <col min="32" max="32" width="3.75390625" style="4" customWidth="1"/>
    <col min="33" max="33" width="1.25" style="4" customWidth="1"/>
    <col min="34" max="34" width="4.25390625" style="4" customWidth="1"/>
    <col min="35" max="35" width="7.625" style="4" customWidth="1"/>
    <col min="36" max="36" width="12.875" style="4" customWidth="1"/>
    <col min="37" max="38" width="9.00390625" style="4" customWidth="1"/>
    <col min="39" max="39" width="11.125" style="4" bestFit="1" customWidth="1"/>
    <col min="40" max="40" width="9.00390625" style="4" customWidth="1"/>
    <col min="41" max="41" width="4.75390625" style="4" customWidth="1"/>
    <col min="42" max="42" width="13.00390625" style="4" customWidth="1"/>
    <col min="43" max="45" width="6.25390625" style="4" customWidth="1"/>
    <col min="46" max="16384" width="9.00390625" style="4" customWidth="1"/>
  </cols>
  <sheetData>
    <row r="1" spans="2:10" ht="21.75" customHeight="1" thickBot="1">
      <c r="B1" s="549"/>
      <c r="C1" s="549"/>
      <c r="D1" s="549"/>
      <c r="E1" s="549"/>
      <c r="F1" s="549"/>
      <c r="G1" s="549"/>
      <c r="H1" s="549"/>
      <c r="I1" s="549"/>
      <c r="J1" s="549"/>
    </row>
    <row r="2" spans="2:45" ht="46.5" customHeight="1" thickBot="1">
      <c r="B2" s="393" t="s">
        <v>77</v>
      </c>
      <c r="C2" s="192"/>
      <c r="D2" s="468"/>
      <c r="E2" s="470"/>
      <c r="F2" s="470"/>
      <c r="G2" s="470"/>
      <c r="J2" s="393"/>
      <c r="K2" s="393"/>
      <c r="L2" s="393"/>
      <c r="M2" s="393"/>
      <c r="N2" s="393"/>
      <c r="O2" s="393"/>
      <c r="P2" s="393"/>
      <c r="Q2" s="393"/>
      <c r="R2" s="393"/>
      <c r="S2" s="550" t="s">
        <v>388</v>
      </c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50"/>
      <c r="AF2" s="550"/>
      <c r="AG2" s="550"/>
      <c r="AH2" s="550"/>
      <c r="AI2" s="550"/>
      <c r="AK2" s="60" t="s">
        <v>58</v>
      </c>
      <c r="AN2" s="191" t="s">
        <v>272</v>
      </c>
      <c r="AQ2" s="191" t="s">
        <v>254</v>
      </c>
      <c r="AR2" s="191"/>
      <c r="AS2" s="191"/>
    </row>
    <row r="3" spans="2:45" ht="15" customHeight="1" thickBot="1">
      <c r="B3" s="192"/>
      <c r="C3" s="192"/>
      <c r="D3" s="469"/>
      <c r="E3" s="470"/>
      <c r="F3" s="470"/>
      <c r="G3" s="470"/>
      <c r="H3" s="70"/>
      <c r="I3" s="70"/>
      <c r="J3" s="7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  <c r="AH3" s="550"/>
      <c r="AI3" s="550"/>
      <c r="AK3" s="61">
        <v>1</v>
      </c>
      <c r="AN3" s="191">
        <v>1</v>
      </c>
      <c r="AQ3" s="191" t="s">
        <v>251</v>
      </c>
      <c r="AR3" s="191" t="s">
        <v>273</v>
      </c>
      <c r="AS3" s="191"/>
    </row>
    <row r="4" spans="1:45" ht="31.5" customHeight="1" thickBot="1">
      <c r="A4" s="69"/>
      <c r="B4" s="83" t="s">
        <v>78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14"/>
      <c r="Q4" s="14"/>
      <c r="R4" s="70"/>
      <c r="S4" s="14"/>
      <c r="T4" s="71"/>
      <c r="U4" s="72"/>
      <c r="AK4" s="64"/>
      <c r="AQ4" s="191"/>
      <c r="AR4" s="191" t="s">
        <v>274</v>
      </c>
      <c r="AS4" s="191">
        <v>16</v>
      </c>
    </row>
    <row r="5" spans="1:42" ht="37.5" customHeight="1" thickBot="1">
      <c r="A5" s="62"/>
      <c r="B5" s="547"/>
      <c r="C5" s="548"/>
      <c r="D5" s="63" t="s">
        <v>59</v>
      </c>
      <c r="E5" s="553" t="str">
        <f>C6</f>
        <v>福井県</v>
      </c>
      <c r="F5" s="553"/>
      <c r="G5" s="580"/>
      <c r="H5" s="59" t="s">
        <v>60</v>
      </c>
      <c r="I5" s="553" t="str">
        <f>C7</f>
        <v>石川県</v>
      </c>
      <c r="J5" s="553"/>
      <c r="K5" s="580"/>
      <c r="L5" s="59" t="s">
        <v>61</v>
      </c>
      <c r="M5" s="553" t="str">
        <f>C8</f>
        <v>新潟県</v>
      </c>
      <c r="N5" s="553"/>
      <c r="O5" s="580"/>
      <c r="P5" s="551" t="s">
        <v>62</v>
      </c>
      <c r="Q5" s="552"/>
      <c r="R5" s="553" t="str">
        <f>C9</f>
        <v>富山県</v>
      </c>
      <c r="S5" s="553"/>
      <c r="T5" s="553"/>
      <c r="U5" s="553"/>
      <c r="V5" s="553"/>
      <c r="W5" s="554">
        <v>5</v>
      </c>
      <c r="X5" s="555"/>
      <c r="Y5" s="553" t="str">
        <f>C10</f>
        <v>長野県</v>
      </c>
      <c r="Z5" s="553"/>
      <c r="AA5" s="553"/>
      <c r="AB5" s="553"/>
      <c r="AC5" s="545"/>
      <c r="AD5" s="555" t="s">
        <v>63</v>
      </c>
      <c r="AE5" s="555"/>
      <c r="AF5" s="555"/>
      <c r="AG5" s="555"/>
      <c r="AH5" s="546"/>
      <c r="AI5" s="73" t="s">
        <v>64</v>
      </c>
      <c r="AM5" s="72" t="s">
        <v>288</v>
      </c>
      <c r="AO5" s="4">
        <v>1</v>
      </c>
      <c r="AP5" s="4" t="s">
        <v>73</v>
      </c>
    </row>
    <row r="6" spans="1:42" ht="37.5" customHeight="1">
      <c r="A6" s="65">
        <v>4</v>
      </c>
      <c r="B6" s="66" t="s">
        <v>59</v>
      </c>
      <c r="C6" s="76" t="str">
        <f>VLOOKUP(A6,$AO$5:$AP$9,2,0)</f>
        <v>福井県</v>
      </c>
      <c r="D6" s="558"/>
      <c r="E6" s="559"/>
      <c r="F6" s="559"/>
      <c r="G6" s="556"/>
      <c r="H6" s="95" t="str">
        <f>IF(I6="","",IF(D7="○","△",IF(D7="×","×",IF(D7="△","○"))))</f>
        <v>○</v>
      </c>
      <c r="I6" s="96">
        <f>'少年男子内容'!F36</f>
        <v>3</v>
      </c>
      <c r="J6" s="97" t="str">
        <f>IF(AK3=1,"-","")</f>
        <v>-</v>
      </c>
      <c r="K6" s="96">
        <f>'少年男子内容'!I36</f>
        <v>2</v>
      </c>
      <c r="L6" s="98" t="str">
        <f>IF(M6="","",IF(D8="○","△",IF(D8="×","×",IF(D8="△","○"))))</f>
        <v>△</v>
      </c>
      <c r="M6" s="96">
        <f>'少年男子内容'!F28</f>
        <v>2</v>
      </c>
      <c r="N6" s="97" t="str">
        <f>IF(AK3=1,"-","")</f>
        <v>-</v>
      </c>
      <c r="O6" s="96">
        <f>'少年男子内容'!I28</f>
        <v>3</v>
      </c>
      <c r="P6" s="594" t="str">
        <f>IF(R6="","",IF(D9="○","△",IF(D9="×","×",IF(D9="△","○"))))</f>
        <v>○</v>
      </c>
      <c r="Q6" s="595"/>
      <c r="R6" s="595">
        <f>'少年男子内容'!F20</f>
        <v>3</v>
      </c>
      <c r="S6" s="595"/>
      <c r="T6" s="97" t="str">
        <f>IF(AK3=1,"-","")</f>
        <v>-</v>
      </c>
      <c r="U6" s="595">
        <f>'少年男子内容'!I20</f>
        <v>0</v>
      </c>
      <c r="V6" s="595"/>
      <c r="W6" s="594" t="str">
        <f>IF(Y6="","",IF(D10="○","△",IF(D10="×","×",IF(D10="△","○"))))</f>
        <v>△</v>
      </c>
      <c r="X6" s="595"/>
      <c r="Y6" s="595">
        <f>'少年男子内容'!F12</f>
        <v>2</v>
      </c>
      <c r="Z6" s="595"/>
      <c r="AA6" s="97" t="str">
        <f>IF(AK3=1,"-","")</f>
        <v>-</v>
      </c>
      <c r="AB6" s="595" t="str">
        <f>'少年男子内容'!I12</f>
        <v>②</v>
      </c>
      <c r="AC6" s="562"/>
      <c r="AD6" s="100">
        <f>IF(M6="","",COUNTIF(D6:AC6,"○"))</f>
        <v>2</v>
      </c>
      <c r="AE6" s="99" t="s">
        <v>11</v>
      </c>
      <c r="AF6" s="99">
        <f>IF(M6="","",COUNTIF(D6:AC6,"×"))</f>
        <v>0</v>
      </c>
      <c r="AG6" s="99" t="s">
        <v>11</v>
      </c>
      <c r="AH6" s="101">
        <f>IF(M6="","",COUNTIF(D6:AC6,"△"))</f>
        <v>2</v>
      </c>
      <c r="AI6" s="102">
        <f>IF(AD6="","",RANK(AJ6,$AJ$6:$AJ$10))</f>
        <v>2</v>
      </c>
      <c r="AJ6" s="4">
        <f>AD6*100+AF6*10+AH6*1+AK6</f>
        <v>203</v>
      </c>
      <c r="AK6" s="67">
        <v>1</v>
      </c>
      <c r="AL6" s="532" t="s">
        <v>287</v>
      </c>
      <c r="AM6" s="402">
        <f>I6+M6+R6+Y6</f>
        <v>10</v>
      </c>
      <c r="AN6" s="389" t="str">
        <f>VLOOKUP(A6,$AO$5:$AP$9,2,0)</f>
        <v>福井県</v>
      </c>
      <c r="AO6" s="4">
        <v>2</v>
      </c>
      <c r="AP6" s="4" t="s">
        <v>74</v>
      </c>
    </row>
    <row r="7" spans="1:42" ht="37.5" customHeight="1">
      <c r="A7" s="65">
        <v>1</v>
      </c>
      <c r="B7" s="68" t="s">
        <v>66</v>
      </c>
      <c r="C7" s="77" t="str">
        <f>VLOOKUP(A7,$AO$5:$AP$9,2,0)</f>
        <v>石川県</v>
      </c>
      <c r="D7" s="97" t="str">
        <f>IF(E7="","",IF(E7&gt;G7,"○",IF(E7&lt;G7,"△",IF(E7=G7,"×"))))</f>
        <v>△</v>
      </c>
      <c r="E7" s="97">
        <f>IF(K6="","",K6)</f>
        <v>2</v>
      </c>
      <c r="F7" s="97" t="str">
        <f>IF(AK3=1,"-","")</f>
        <v>-</v>
      </c>
      <c r="G7" s="103">
        <f>IF(I6="","",I6)</f>
        <v>3</v>
      </c>
      <c r="H7" s="582"/>
      <c r="I7" s="583"/>
      <c r="J7" s="583"/>
      <c r="K7" s="584"/>
      <c r="L7" s="104" t="str">
        <f>IF(M7="","",IF(H8="○","△",IF(H8="×","×",IF(H8="△","○"))))</f>
        <v>△</v>
      </c>
      <c r="M7" s="105">
        <f>'少年男子内容'!P12</f>
        <v>0</v>
      </c>
      <c r="N7" s="106" t="str">
        <f>IF(AK3=1,"-","")</f>
        <v>-</v>
      </c>
      <c r="O7" s="105">
        <f>'少年男子内容'!S12</f>
        <v>1</v>
      </c>
      <c r="P7" s="585" t="str">
        <f>IF(R7="","",IF(H9="○","△",IF(H9="×","×",IF(H9="△","○"))))</f>
        <v>△</v>
      </c>
      <c r="Q7" s="586"/>
      <c r="R7" s="586">
        <f>'少年男子内容'!P28</f>
        <v>0</v>
      </c>
      <c r="S7" s="586"/>
      <c r="T7" s="106" t="str">
        <f>IF(AK3=1,"-","")</f>
        <v>-</v>
      </c>
      <c r="U7" s="586">
        <f>'少年男子内容'!S28</f>
        <v>1</v>
      </c>
      <c r="V7" s="586"/>
      <c r="W7" s="585" t="str">
        <f>IF(Y7="","",IF(H10="○","△",IF(H10="×","×",IF(H10="△","○"))))</f>
        <v>○</v>
      </c>
      <c r="X7" s="586"/>
      <c r="Y7" s="586">
        <f>'少年男子内容'!F4</f>
        <v>2</v>
      </c>
      <c r="Z7" s="586"/>
      <c r="AA7" s="97" t="str">
        <f>IF(AK3=1,"-","")</f>
        <v>-</v>
      </c>
      <c r="AB7" s="586">
        <f>'少年男子内容'!I4</f>
        <v>0</v>
      </c>
      <c r="AC7" s="593"/>
      <c r="AD7" s="107">
        <f>IF(Y7="","",COUNTIF(D7:AC7,"○"))</f>
        <v>1</v>
      </c>
      <c r="AE7" s="106" t="s">
        <v>11</v>
      </c>
      <c r="AF7" s="106">
        <f>IF(Y7="","",COUNTIF(D7:AC7,"×"))</f>
        <v>0</v>
      </c>
      <c r="AG7" s="106" t="s">
        <v>11</v>
      </c>
      <c r="AH7" s="108">
        <f>IF(Y7="","",COUNTIF(D7:AC7,"△"))</f>
        <v>3</v>
      </c>
      <c r="AI7" s="109">
        <f>IF(AD7="","",RANK(AJ7,$AJ$6:$AJ$10))</f>
        <v>5</v>
      </c>
      <c r="AJ7" s="4">
        <f>AD7*100+AF7*10+AH7*1+AK7</f>
        <v>103</v>
      </c>
      <c r="AK7" s="67"/>
      <c r="AL7" s="532"/>
      <c r="AM7" s="402">
        <f>E7+M7+R7+Y7</f>
        <v>4</v>
      </c>
      <c r="AN7" s="389" t="str">
        <f>VLOOKUP(A7,$AO$5:$AP$9,2,0)</f>
        <v>石川県</v>
      </c>
      <c r="AO7" s="4">
        <v>3</v>
      </c>
      <c r="AP7" s="4" t="s">
        <v>76</v>
      </c>
    </row>
    <row r="8" spans="1:42" ht="37.5" customHeight="1">
      <c r="A8" s="65">
        <v>5</v>
      </c>
      <c r="B8" s="68" t="s">
        <v>68</v>
      </c>
      <c r="C8" s="78" t="str">
        <f>VLOOKUP(A8,$AO$5:$AP$9,2,0)</f>
        <v>新潟県</v>
      </c>
      <c r="D8" s="110" t="str">
        <f>IF(E8="","",IF(E8&gt;G8,"○",IF(E8&lt;G8,"△",IF(E8=G8,"×"))))</f>
        <v>○</v>
      </c>
      <c r="E8" s="106">
        <f>IF(O6="","",O6)</f>
        <v>3</v>
      </c>
      <c r="F8" s="106" t="str">
        <f>IF(AK3=1,"-","")</f>
        <v>-</v>
      </c>
      <c r="G8" s="106">
        <f>IF(M6="","",M6)</f>
        <v>2</v>
      </c>
      <c r="H8" s="104" t="str">
        <f>IF(I8="","",IF(I8&gt;K8,"○",IF(I8&lt;K8,"△",IF(I8=K8,"×"))))</f>
        <v>○</v>
      </c>
      <c r="I8" s="106">
        <f>IF(O7="","",O7)</f>
        <v>1</v>
      </c>
      <c r="J8" s="106" t="str">
        <f>IF(AK3=1,"-","")</f>
        <v>-</v>
      </c>
      <c r="K8" s="111">
        <f>IF(M7="","",M7)</f>
        <v>0</v>
      </c>
      <c r="L8" s="582"/>
      <c r="M8" s="583"/>
      <c r="N8" s="583"/>
      <c r="O8" s="584"/>
      <c r="P8" s="585" t="str">
        <f>IF(R8="","",IF(L9="○","△",IF(L9="×","×",IF(L9="△","○"))))</f>
        <v>○</v>
      </c>
      <c r="Q8" s="586"/>
      <c r="R8" s="586" t="str">
        <f>'少年男子内容'!P4</f>
        <v>①</v>
      </c>
      <c r="S8" s="586"/>
      <c r="T8" s="106" t="str">
        <f>IF(AK3=1,"-","")</f>
        <v>-</v>
      </c>
      <c r="U8" s="586">
        <f>'少年男子内容'!S4</f>
        <v>1</v>
      </c>
      <c r="V8" s="586"/>
      <c r="W8" s="585" t="str">
        <f>IF(Y8="","",IF(L10="○","△",IF(L10="×","×",IF(L10="△","○"))))</f>
        <v>○</v>
      </c>
      <c r="X8" s="586"/>
      <c r="Y8" s="586">
        <f>'少年男子内容'!P20</f>
        <v>2</v>
      </c>
      <c r="Z8" s="586"/>
      <c r="AA8" s="97" t="str">
        <f>IF(AK3=1,"-","")</f>
        <v>-</v>
      </c>
      <c r="AB8" s="586">
        <f>'少年男子内容'!S20</f>
        <v>1</v>
      </c>
      <c r="AC8" s="593"/>
      <c r="AD8" s="107">
        <f>IF(E8="","",COUNTIF(D8:AC8,"○"))</f>
        <v>4</v>
      </c>
      <c r="AE8" s="106" t="s">
        <v>11</v>
      </c>
      <c r="AF8" s="106">
        <f>IF(E8="","",COUNTIF(D8:AC8,"×"))</f>
        <v>0</v>
      </c>
      <c r="AG8" s="106" t="s">
        <v>11</v>
      </c>
      <c r="AH8" s="108">
        <f>IF(E8="","",COUNTIF(D8:AC8,"△"))</f>
        <v>0</v>
      </c>
      <c r="AI8" s="109">
        <f>IF(AD8="","",RANK(AJ8,$AJ$6:$AJ$10))</f>
        <v>1</v>
      </c>
      <c r="AJ8" s="4">
        <f>AD8*100+AF8*10+AH8*1+AK8</f>
        <v>400</v>
      </c>
      <c r="AK8" s="67"/>
      <c r="AL8" s="532"/>
      <c r="AM8" s="402" t="e">
        <f>E8+I8+R8+Y8</f>
        <v>#VALUE!</v>
      </c>
      <c r="AN8" s="389" t="str">
        <f>VLOOKUP(A8,$AO$5:$AP$9,2,0)</f>
        <v>新潟県</v>
      </c>
      <c r="AO8" s="4">
        <v>4</v>
      </c>
      <c r="AP8" s="4" t="s">
        <v>72</v>
      </c>
    </row>
    <row r="9" spans="1:42" ht="37.5" customHeight="1">
      <c r="A9" s="65">
        <v>2</v>
      </c>
      <c r="B9" s="74" t="s">
        <v>70</v>
      </c>
      <c r="C9" s="79" t="str">
        <f>VLOOKUP(A9,$AO$5:$AP$9,2,0)</f>
        <v>富山県</v>
      </c>
      <c r="D9" s="112" t="str">
        <f>IF(E9="","",IF(E9&gt;G9,"○",IF(E9&lt;G9,"△",IF(E9=G9,"×"))))</f>
        <v>△</v>
      </c>
      <c r="E9" s="113">
        <f>IF(U6="","",U6)</f>
        <v>0</v>
      </c>
      <c r="F9" s="113" t="str">
        <f>IF(AK3=1,"-","")</f>
        <v>-</v>
      </c>
      <c r="G9" s="113">
        <f>IF(R6="","",R6)</f>
        <v>3</v>
      </c>
      <c r="H9" s="114" t="str">
        <f>IF(I9="","",IF(I9&gt;K9,"○",IF(I9&lt;K9,"△",IF(I9=K9,"×"))))</f>
        <v>○</v>
      </c>
      <c r="I9" s="113">
        <f>IF(U7="","",U7)</f>
        <v>1</v>
      </c>
      <c r="J9" s="113" t="str">
        <f>IF(AK3=1,"-","")</f>
        <v>-</v>
      </c>
      <c r="K9" s="115">
        <f>IF(R7="","",R7)</f>
        <v>0</v>
      </c>
      <c r="L9" s="114" t="str">
        <f>IF(M9="","",IF(M9&gt;O9,"○",IF(M9&lt;O9,"△",IF(M9=O9,"×"))))</f>
        <v>△</v>
      </c>
      <c r="M9" s="113">
        <f>IF(U8="","",U8)</f>
        <v>1</v>
      </c>
      <c r="N9" s="113" t="str">
        <f>IF(AK3=1,"-","")</f>
        <v>-</v>
      </c>
      <c r="O9" s="115" t="str">
        <f>IF(R8="","",R8)</f>
        <v>①</v>
      </c>
      <c r="P9" s="563"/>
      <c r="Q9" s="560"/>
      <c r="R9" s="560"/>
      <c r="S9" s="560"/>
      <c r="T9" s="560"/>
      <c r="U9" s="560"/>
      <c r="V9" s="560"/>
      <c r="W9" s="585" t="str">
        <f>IF(Y9="","",IF(P10="○","△",IF(P10="×","×",IF(P10="△","○"))))</f>
        <v>○</v>
      </c>
      <c r="X9" s="586"/>
      <c r="Y9" s="561">
        <f>'少年男子内容'!P36</f>
        <v>2</v>
      </c>
      <c r="Z9" s="561"/>
      <c r="AA9" s="97" t="str">
        <f>IF(AK3=1,"-","")</f>
        <v>-</v>
      </c>
      <c r="AB9" s="561">
        <f>'少年男子内容'!S36</f>
        <v>1</v>
      </c>
      <c r="AC9" s="557"/>
      <c r="AD9" s="107">
        <f>IF(E9="","",COUNTIF(D9:AC9,"○"))</f>
        <v>2</v>
      </c>
      <c r="AE9" s="106" t="s">
        <v>11</v>
      </c>
      <c r="AF9" s="106">
        <f>IF(E9="","",COUNTIF(D9:AC9,"×"))</f>
        <v>0</v>
      </c>
      <c r="AG9" s="106" t="s">
        <v>11</v>
      </c>
      <c r="AH9" s="108">
        <f>IF(E9="","",COUNTIF(D9:AC9,"△"))</f>
        <v>2</v>
      </c>
      <c r="AI9" s="109">
        <f>IF(AD9="","",RANK(AJ9,$AJ$6:$AJ$10))</f>
        <v>3</v>
      </c>
      <c r="AJ9" s="4">
        <f>AD9*100+AF9*10+AH9*1+AK9</f>
        <v>202</v>
      </c>
      <c r="AK9" s="67"/>
      <c r="AL9" s="532"/>
      <c r="AM9" s="402">
        <f>E9+I9+M9+Y9</f>
        <v>4</v>
      </c>
      <c r="AN9" s="389" t="str">
        <f>VLOOKUP(A9,$AO$5:$AP$9,2,0)</f>
        <v>富山県</v>
      </c>
      <c r="AO9" s="4">
        <v>5</v>
      </c>
      <c r="AP9" s="4" t="s">
        <v>75</v>
      </c>
    </row>
    <row r="10" spans="1:40" ht="37.5" customHeight="1" thickBot="1">
      <c r="A10" s="64">
        <v>3</v>
      </c>
      <c r="B10" s="75" t="s">
        <v>71</v>
      </c>
      <c r="C10" s="80" t="str">
        <f>VLOOKUP(A10,$AO$5:$AP$9,2,0)</f>
        <v>長野県</v>
      </c>
      <c r="D10" s="116" t="str">
        <f>IF(E10="","",IF(E10&gt;G10,"○",IF(E10&lt;G10,"△",IF(E10=G10,"×"))))</f>
        <v>○</v>
      </c>
      <c r="E10" s="117" t="str">
        <f>IF(AB6="","",AB6)</f>
        <v>②</v>
      </c>
      <c r="F10" s="117" t="str">
        <f>IF(AK3=1,"-","")</f>
        <v>-</v>
      </c>
      <c r="G10" s="117">
        <f>IF(Y6="","",Y6)</f>
        <v>2</v>
      </c>
      <c r="H10" s="118" t="str">
        <f>IF(I10="","",IF(I10&gt;K10,"○",IF(I10&lt;K10,"△",IF(I10=K10,"×"))))</f>
        <v>△</v>
      </c>
      <c r="I10" s="117">
        <f>IF(AB7="","",AB7)</f>
        <v>0</v>
      </c>
      <c r="J10" s="117" t="str">
        <f>IF(AK3=1,"-","")</f>
        <v>-</v>
      </c>
      <c r="K10" s="119">
        <f>IF(Y7="","",Y7)</f>
        <v>2</v>
      </c>
      <c r="L10" s="118" t="str">
        <f>IF(M10="","",IF(M10&gt;O10,"○",IF(M10&lt;O10,"△",IF(M10=O10,"×"))))</f>
        <v>△</v>
      </c>
      <c r="M10" s="117">
        <f>IF(AB8="","",AB8)</f>
        <v>1</v>
      </c>
      <c r="N10" s="117" t="str">
        <f>IF(AK3=1,"-","")</f>
        <v>-</v>
      </c>
      <c r="O10" s="119">
        <f>IF(Y8="","",Y8)</f>
        <v>2</v>
      </c>
      <c r="P10" s="588" t="str">
        <f>IF(R10="","",IF(R10&gt;U10,"○",IF(R10&lt;U10,"△",IF(R10=U10,"×"))))</f>
        <v>△</v>
      </c>
      <c r="Q10" s="589"/>
      <c r="R10" s="589">
        <f>IF(AB9="","",AB9)</f>
        <v>1</v>
      </c>
      <c r="S10" s="589">
        <f>IF(AH8="","",AH8)</f>
        <v>0</v>
      </c>
      <c r="T10" s="117" t="str">
        <f>IF(AK3=1,"-","")</f>
        <v>-</v>
      </c>
      <c r="U10" s="589">
        <f>IF(Y9="","",Y9)</f>
        <v>2</v>
      </c>
      <c r="V10" s="589">
        <f>IF(AF8="","",AF8)</f>
        <v>0</v>
      </c>
      <c r="W10" s="590"/>
      <c r="X10" s="591"/>
      <c r="Y10" s="591"/>
      <c r="Z10" s="591"/>
      <c r="AA10" s="591"/>
      <c r="AB10" s="591"/>
      <c r="AC10" s="592"/>
      <c r="AD10" s="120">
        <f>IF(E10="","",COUNTIF(D10:AC10,"○"))</f>
        <v>1</v>
      </c>
      <c r="AE10" s="117" t="s">
        <v>11</v>
      </c>
      <c r="AF10" s="117">
        <f>IF(E10="","",COUNTIF(D10:AC10,"×"))</f>
        <v>0</v>
      </c>
      <c r="AG10" s="117" t="s">
        <v>11</v>
      </c>
      <c r="AH10" s="121">
        <f>IF(E10="","",COUNTIF(D10:AC10,"△"))</f>
        <v>3</v>
      </c>
      <c r="AI10" s="122">
        <f>IF(AD10="","",RANK(AJ10,$AJ$6:$AJ$10))</f>
        <v>4</v>
      </c>
      <c r="AJ10" s="4">
        <f>AD10*100+AF10*10+AH10*1+AK10</f>
        <v>104</v>
      </c>
      <c r="AK10" s="67">
        <v>1</v>
      </c>
      <c r="AL10" s="532"/>
      <c r="AM10" s="402" t="e">
        <f>E10+I10+M10+R10</f>
        <v>#VALUE!</v>
      </c>
      <c r="AN10" s="389" t="str">
        <f>VLOOKUP(A10,$AO$5:$AP$9,2,0)</f>
        <v>長野県</v>
      </c>
    </row>
    <row r="11" spans="3:35" ht="48.75" customHeight="1">
      <c r="C11" s="587" t="s">
        <v>369</v>
      </c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</row>
    <row r="12" ht="35.25" customHeight="1" thickBot="1">
      <c r="B12" s="83" t="s">
        <v>79</v>
      </c>
    </row>
    <row r="13" spans="1:39" ht="37.5" customHeight="1" thickBot="1">
      <c r="A13" s="62"/>
      <c r="B13" s="547"/>
      <c r="C13" s="548"/>
      <c r="D13" s="63" t="s">
        <v>59</v>
      </c>
      <c r="E13" s="553" t="str">
        <f>C14</f>
        <v>富山県</v>
      </c>
      <c r="F13" s="553"/>
      <c r="G13" s="580"/>
      <c r="H13" s="59" t="s">
        <v>60</v>
      </c>
      <c r="I13" s="553" t="str">
        <f>C15</f>
        <v>福井県</v>
      </c>
      <c r="J13" s="553"/>
      <c r="K13" s="580"/>
      <c r="L13" s="59" t="s">
        <v>61</v>
      </c>
      <c r="M13" s="553" t="str">
        <f>C16</f>
        <v>長野県</v>
      </c>
      <c r="N13" s="553"/>
      <c r="O13" s="580"/>
      <c r="P13" s="551" t="s">
        <v>62</v>
      </c>
      <c r="Q13" s="552"/>
      <c r="R13" s="553" t="str">
        <f>C17</f>
        <v>新潟県</v>
      </c>
      <c r="S13" s="553"/>
      <c r="T13" s="553"/>
      <c r="U13" s="553"/>
      <c r="V13" s="553"/>
      <c r="W13" s="554">
        <v>5</v>
      </c>
      <c r="X13" s="555"/>
      <c r="Y13" s="553" t="str">
        <f>C18</f>
        <v>石川県</v>
      </c>
      <c r="Z13" s="553"/>
      <c r="AA13" s="553"/>
      <c r="AB13" s="553"/>
      <c r="AC13" s="545"/>
      <c r="AD13" s="555" t="s">
        <v>63</v>
      </c>
      <c r="AE13" s="555"/>
      <c r="AF13" s="555"/>
      <c r="AG13" s="555"/>
      <c r="AH13" s="546"/>
      <c r="AI13" s="73" t="s">
        <v>64</v>
      </c>
      <c r="AM13" s="72" t="s">
        <v>288</v>
      </c>
    </row>
    <row r="14" spans="1:40" ht="37.5" customHeight="1">
      <c r="A14" s="65">
        <v>2</v>
      </c>
      <c r="B14" s="66" t="s">
        <v>59</v>
      </c>
      <c r="C14" s="76" t="str">
        <f>VLOOKUP(A14,$AO$5:$AP$9,2,0)</f>
        <v>富山県</v>
      </c>
      <c r="D14" s="558"/>
      <c r="E14" s="559"/>
      <c r="F14" s="559"/>
      <c r="G14" s="556"/>
      <c r="H14" s="95" t="str">
        <f>IF(I14="","",IF(D15="○","△",IF(D15="×","×",IF(D15="△","○"))))</f>
        <v>○</v>
      </c>
      <c r="I14" s="96">
        <f>'少年女子内容'!F29</f>
        <v>2</v>
      </c>
      <c r="J14" s="97" t="str">
        <f>IF(AK3=1,"-","")</f>
        <v>-</v>
      </c>
      <c r="K14" s="96">
        <f>'少年女子内容'!I29</f>
        <v>1</v>
      </c>
      <c r="L14" s="98" t="str">
        <f>IF(M14="","",IF(D16="○","△",IF(D16="×","×",IF(D16="△","○"))))</f>
        <v>△</v>
      </c>
      <c r="M14" s="96">
        <f>'少年女子内容'!F23</f>
        <v>1</v>
      </c>
      <c r="N14" s="97" t="str">
        <f>IF(AK3=1,"-","")</f>
        <v>-</v>
      </c>
      <c r="O14" s="96">
        <f>'少年女子内容'!I23</f>
        <v>2</v>
      </c>
      <c r="P14" s="594" t="str">
        <f>IF(R14="","",IF(D17="○","△",IF(D17="×","×",IF(D17="△","○"))))</f>
        <v>△</v>
      </c>
      <c r="Q14" s="595"/>
      <c r="R14" s="595">
        <f>'少年女子内容'!F17</f>
        <v>1</v>
      </c>
      <c r="S14" s="595"/>
      <c r="T14" s="97" t="str">
        <f>IF(AK3=1,"-","")</f>
        <v>-</v>
      </c>
      <c r="U14" s="595">
        <f>'少年女子内容'!I17</f>
        <v>2</v>
      </c>
      <c r="V14" s="595"/>
      <c r="W14" s="594" t="str">
        <f>IF(Y14="","",IF(D18="○","△",IF(D18="×","×",IF(D18="△","○"))))</f>
        <v>△</v>
      </c>
      <c r="X14" s="595"/>
      <c r="Y14" s="595">
        <f>'少年女子内容'!F11</f>
        <v>0</v>
      </c>
      <c r="Z14" s="595"/>
      <c r="AA14" s="97" t="str">
        <f>IF(AK3=1,"-","")</f>
        <v>-</v>
      </c>
      <c r="AB14" s="595">
        <f>'少年女子内容'!I11</f>
        <v>3</v>
      </c>
      <c r="AC14" s="562"/>
      <c r="AD14" s="100">
        <f>IF(M14="","",COUNTIF(D14:AC14,"○"))</f>
        <v>1</v>
      </c>
      <c r="AE14" s="99" t="s">
        <v>11</v>
      </c>
      <c r="AF14" s="99">
        <f>IF(M14="","",COUNTIF(D14:AC14,"×"))</f>
        <v>0</v>
      </c>
      <c r="AG14" s="99" t="s">
        <v>11</v>
      </c>
      <c r="AH14" s="101">
        <f>IF(M14="","",COUNTIF(D14:AC14,"△"))</f>
        <v>3</v>
      </c>
      <c r="AI14" s="102">
        <f>IF(AD14="","",RANK(AJ14,$AJ$14:$AJ$18))</f>
        <v>3</v>
      </c>
      <c r="AJ14" s="4">
        <f>AD14*100+AF14*10+AH14*1+AK14</f>
        <v>105</v>
      </c>
      <c r="AK14" s="67">
        <v>2</v>
      </c>
      <c r="AL14" s="532" t="s">
        <v>287</v>
      </c>
      <c r="AM14" s="402">
        <f>I14+M14+R14+Y14</f>
        <v>4</v>
      </c>
      <c r="AN14" s="389" t="str">
        <f>VLOOKUP(A14,$AO$5:$AP$9,2,0)</f>
        <v>富山県</v>
      </c>
    </row>
    <row r="15" spans="1:40" ht="37.5" customHeight="1">
      <c r="A15" s="65">
        <v>4</v>
      </c>
      <c r="B15" s="68" t="s">
        <v>66</v>
      </c>
      <c r="C15" s="77" t="str">
        <f>VLOOKUP(A15,$AO$5:$AP$9,2,0)</f>
        <v>福井県</v>
      </c>
      <c r="D15" s="97" t="str">
        <f>IF(E15="","",IF(E15&gt;G15,"○",IF(E15&lt;G15,"△",IF(E15=G15,"×"))))</f>
        <v>△</v>
      </c>
      <c r="E15" s="97">
        <f>IF(K14="","",K14)</f>
        <v>1</v>
      </c>
      <c r="F15" s="97" t="str">
        <f>IF(AK3=1,"-","")</f>
        <v>-</v>
      </c>
      <c r="G15" s="103">
        <f>IF(I14="","",I14)</f>
        <v>2</v>
      </c>
      <c r="H15" s="582"/>
      <c r="I15" s="583"/>
      <c r="J15" s="583"/>
      <c r="K15" s="584"/>
      <c r="L15" s="104" t="str">
        <f>IF(M15="","",IF(H16="○","△",IF(H16="×","×",IF(H16="△","○"))))</f>
        <v>△</v>
      </c>
      <c r="M15" s="105">
        <f>'少年女子内容'!P11</f>
        <v>1</v>
      </c>
      <c r="N15" s="106" t="str">
        <f>IF(AK3=1,"-","")</f>
        <v>-</v>
      </c>
      <c r="O15" s="105">
        <f>'少年女子内容'!S11</f>
        <v>2</v>
      </c>
      <c r="P15" s="585" t="str">
        <f>IF(R15="","",IF(H17="○","△",IF(H17="×","×",IF(H17="△","○"))))</f>
        <v>○</v>
      </c>
      <c r="Q15" s="586"/>
      <c r="R15" s="586">
        <f>'少年女子内容'!P23</f>
        <v>1</v>
      </c>
      <c r="S15" s="586"/>
      <c r="T15" s="106" t="str">
        <f>IF(AK3=1,"-","")</f>
        <v>-</v>
      </c>
      <c r="U15" s="586">
        <f>'少年女子内容'!S23</f>
        <v>0</v>
      </c>
      <c r="V15" s="586"/>
      <c r="W15" s="585" t="str">
        <f>IF(Y15="","",IF(H18="○","△",IF(H18="×","×",IF(H18="△","○"))))</f>
        <v>△</v>
      </c>
      <c r="X15" s="586"/>
      <c r="Y15" s="586">
        <f>'少年女子内容'!F5</f>
        <v>0</v>
      </c>
      <c r="Z15" s="586"/>
      <c r="AA15" s="97" t="str">
        <f>IF(AK3=1,"-","")</f>
        <v>-</v>
      </c>
      <c r="AB15" s="586">
        <f>'少年女子内容'!I5</f>
        <v>3</v>
      </c>
      <c r="AC15" s="593"/>
      <c r="AD15" s="107">
        <f>IF(M15="","",COUNTIF(D15:AC15,"○"))</f>
        <v>1</v>
      </c>
      <c r="AE15" s="106" t="s">
        <v>11</v>
      </c>
      <c r="AF15" s="106">
        <f>IF(M15="","",COUNTIF(D15:AC15,"×"))</f>
        <v>0</v>
      </c>
      <c r="AG15" s="106" t="s">
        <v>11</v>
      </c>
      <c r="AH15" s="108">
        <f>IF(M15="","",COUNTIF(D15:AC15,"△"))</f>
        <v>3</v>
      </c>
      <c r="AI15" s="109">
        <f>IF(AD15="","",RANK(AJ15,$AJ$14:$AJ$18))</f>
        <v>4</v>
      </c>
      <c r="AJ15" s="4">
        <f>AD15*100+AF15*10+AH15*1+AK15</f>
        <v>104</v>
      </c>
      <c r="AK15" s="67">
        <v>1</v>
      </c>
      <c r="AL15" s="532"/>
      <c r="AM15" s="402">
        <f>E15+M15+R15+Y15</f>
        <v>3</v>
      </c>
      <c r="AN15" s="389" t="str">
        <f>VLOOKUP(A15,$AO$5:$AP$9,2,0)</f>
        <v>福井県</v>
      </c>
    </row>
    <row r="16" spans="1:40" ht="37.5" customHeight="1">
      <c r="A16" s="65">
        <v>3</v>
      </c>
      <c r="B16" s="68" t="s">
        <v>68</v>
      </c>
      <c r="C16" s="78" t="str">
        <f>VLOOKUP(A16,$AO$5:$AP$9,2,0)</f>
        <v>長野県</v>
      </c>
      <c r="D16" s="110" t="str">
        <f>IF(E16="","",IF(E16&gt;G16,"○",IF(E16&lt;G16,"△",IF(E16=G16,"×"))))</f>
        <v>○</v>
      </c>
      <c r="E16" s="106">
        <f>IF(O14="","",O14)</f>
        <v>2</v>
      </c>
      <c r="F16" s="106" t="str">
        <f>IF(AK3=1,"-","")</f>
        <v>-</v>
      </c>
      <c r="G16" s="106">
        <f>IF(M14="","",M14)</f>
        <v>1</v>
      </c>
      <c r="H16" s="104" t="str">
        <f>IF(I16="","",IF(I16&gt;K16,"○",IF(I16&lt;K16,"△",IF(I16=K16,"×"))))</f>
        <v>○</v>
      </c>
      <c r="I16" s="106">
        <f>IF(O15="","",O15)</f>
        <v>2</v>
      </c>
      <c r="J16" s="106" t="str">
        <f>IF(AK3=1,"-","")</f>
        <v>-</v>
      </c>
      <c r="K16" s="111">
        <f>IF(M15="","",M15)</f>
        <v>1</v>
      </c>
      <c r="L16" s="582"/>
      <c r="M16" s="583"/>
      <c r="N16" s="583"/>
      <c r="O16" s="584"/>
      <c r="P16" s="585" t="str">
        <f>IF(R16="","",IF(L17="○","△",IF(L17="×","×",IF(L17="△","○"))))</f>
        <v>○</v>
      </c>
      <c r="Q16" s="586"/>
      <c r="R16" s="586">
        <f>'少年女子内容'!P5</f>
        <v>2</v>
      </c>
      <c r="S16" s="586"/>
      <c r="T16" s="106" t="str">
        <f>IF(AK3=1,"-","")</f>
        <v>-</v>
      </c>
      <c r="U16" s="586">
        <f>'少年女子内容'!S5</f>
        <v>1</v>
      </c>
      <c r="V16" s="586"/>
      <c r="W16" s="585" t="str">
        <f>IF(Y16="","",IF(L18="○","△",IF(L18="×","×",IF(L18="△","○"))))</f>
        <v>○</v>
      </c>
      <c r="X16" s="586"/>
      <c r="Y16" s="586">
        <f>'少年女子内容'!P17</f>
        <v>2</v>
      </c>
      <c r="Z16" s="586"/>
      <c r="AA16" s="97" t="str">
        <f>IF(AK3=1,"-","")</f>
        <v>-</v>
      </c>
      <c r="AB16" s="586">
        <f>'少年女子内容'!S17</f>
        <v>1</v>
      </c>
      <c r="AC16" s="593"/>
      <c r="AD16" s="107">
        <f>IF(E16="","",COUNTIF(D16:AC16,"○"))</f>
        <v>4</v>
      </c>
      <c r="AE16" s="106" t="s">
        <v>11</v>
      </c>
      <c r="AF16" s="106">
        <f>IF(E16="","",COUNTIF(D16:AC16,"×"))</f>
        <v>0</v>
      </c>
      <c r="AG16" s="106" t="s">
        <v>11</v>
      </c>
      <c r="AH16" s="108">
        <f>IF(E16="","",COUNTIF(D16:AC16,"△"))</f>
        <v>0</v>
      </c>
      <c r="AI16" s="109">
        <f>IF(AD16="","",RANK(AJ16,$AJ$14:$AJ$18))</f>
        <v>1</v>
      </c>
      <c r="AJ16" s="4">
        <f>AD16*100+AF16*10+AH16*1+AK16</f>
        <v>400</v>
      </c>
      <c r="AK16" s="67"/>
      <c r="AL16" s="532"/>
      <c r="AM16" s="402">
        <f>E16+I16+R16+Y16</f>
        <v>8</v>
      </c>
      <c r="AN16" s="389" t="str">
        <f>VLOOKUP(A16,$AO$5:$AP$9,2,0)</f>
        <v>長野県</v>
      </c>
    </row>
    <row r="17" spans="1:40" ht="37.5" customHeight="1">
      <c r="A17" s="65">
        <v>5</v>
      </c>
      <c r="B17" s="74" t="s">
        <v>70</v>
      </c>
      <c r="C17" s="79" t="str">
        <f>VLOOKUP(A17,$AO$5:$AP$9,2,0)</f>
        <v>新潟県</v>
      </c>
      <c r="D17" s="112" t="str">
        <f>IF(E17="","",IF(E17&gt;G17,"○",IF(E17&lt;G17,"△",IF(E17=G17,"×"))))</f>
        <v>○</v>
      </c>
      <c r="E17" s="113">
        <f>IF(U14="","",U14)</f>
        <v>2</v>
      </c>
      <c r="F17" s="113" t="str">
        <f>IF(AK3=1,"-","")</f>
        <v>-</v>
      </c>
      <c r="G17" s="113">
        <f>IF(R14="","",R14)</f>
        <v>1</v>
      </c>
      <c r="H17" s="114" t="str">
        <f>IF(I17="","",IF(I17&gt;K17,"○",IF(I17&lt;K17,"△",IF(I17=K17,"×"))))</f>
        <v>△</v>
      </c>
      <c r="I17" s="113">
        <f>IF(U15="","",U15)</f>
        <v>0</v>
      </c>
      <c r="J17" s="113" t="str">
        <f>IF(AK3=1,"-","")</f>
        <v>-</v>
      </c>
      <c r="K17" s="115">
        <f>IF(R15="","",R15)</f>
        <v>1</v>
      </c>
      <c r="L17" s="114" t="str">
        <f>IF(M17="","",IF(M17&gt;O17,"○",IF(M17&lt;O17,"△",IF(M17=O17,"×"))))</f>
        <v>△</v>
      </c>
      <c r="M17" s="113">
        <f>IF(U16="","",U16)</f>
        <v>1</v>
      </c>
      <c r="N17" s="113" t="str">
        <f>IF(AK3=1,"-","")</f>
        <v>-</v>
      </c>
      <c r="O17" s="115">
        <f>IF(R16="","",R16)</f>
        <v>2</v>
      </c>
      <c r="P17" s="563"/>
      <c r="Q17" s="560"/>
      <c r="R17" s="560"/>
      <c r="S17" s="560"/>
      <c r="T17" s="560"/>
      <c r="U17" s="560"/>
      <c r="V17" s="560"/>
      <c r="W17" s="585" t="str">
        <f>IF(Y17="","",IF(P18="○","△",IF(P18="×","×",IF(P18="△","○"))))</f>
        <v>△</v>
      </c>
      <c r="X17" s="586"/>
      <c r="Y17" s="561">
        <f>'少年女子内容'!P29</f>
        <v>0</v>
      </c>
      <c r="Z17" s="561"/>
      <c r="AA17" s="97" t="str">
        <f>IF(AK3=1,"-","")</f>
        <v>-</v>
      </c>
      <c r="AB17" s="561">
        <f>'少年女子内容'!S29</f>
        <v>3</v>
      </c>
      <c r="AC17" s="557"/>
      <c r="AD17" s="107">
        <f>IF(E17="","",COUNTIF(D17:AC17,"○"))</f>
        <v>1</v>
      </c>
      <c r="AE17" s="106" t="s">
        <v>11</v>
      </c>
      <c r="AF17" s="106">
        <f>IF(E17="","",COUNTIF(D17:AC17,"×"))</f>
        <v>0</v>
      </c>
      <c r="AG17" s="106" t="s">
        <v>11</v>
      </c>
      <c r="AH17" s="108">
        <f>IF(E17="","",COUNTIF(D17:AC17,"△"))</f>
        <v>3</v>
      </c>
      <c r="AI17" s="109">
        <f>IF(AD17="","",RANK(AJ17,$AJ$14:$AJ$18))</f>
        <v>5</v>
      </c>
      <c r="AJ17" s="4">
        <f>AD17*100+AF17*10+AH17*1+AK17</f>
        <v>103</v>
      </c>
      <c r="AK17" s="67"/>
      <c r="AL17" s="532"/>
      <c r="AM17" s="402">
        <f>E17+I17+M17+Y17</f>
        <v>3</v>
      </c>
      <c r="AN17" s="389" t="str">
        <f>VLOOKUP(A17,$AO$5:$AP$9,2,0)</f>
        <v>新潟県</v>
      </c>
    </row>
    <row r="18" spans="1:40" ht="37.5" customHeight="1" thickBot="1">
      <c r="A18" s="64">
        <v>1</v>
      </c>
      <c r="B18" s="75" t="s">
        <v>71</v>
      </c>
      <c r="C18" s="80" t="str">
        <f>VLOOKUP(A18,$AO$5:$AP$9,2,0)</f>
        <v>石川県</v>
      </c>
      <c r="D18" s="116" t="str">
        <f>IF(E18="","",IF(E18&gt;G18,"○",IF(E18&lt;G18,"△",IF(E18=G18,"×"))))</f>
        <v>○</v>
      </c>
      <c r="E18" s="117">
        <f>IF(AB14="","",AB14)</f>
        <v>3</v>
      </c>
      <c r="F18" s="117" t="str">
        <f>IF(AK3=1,"-","")</f>
        <v>-</v>
      </c>
      <c r="G18" s="117">
        <f>IF(Y14="","",Y14)</f>
        <v>0</v>
      </c>
      <c r="H18" s="118" t="str">
        <f>IF(I18="","",IF(I18&gt;K18,"○",IF(I18&lt;K18,"△",IF(I18=K18,"×"))))</f>
        <v>○</v>
      </c>
      <c r="I18" s="117">
        <f>IF(AB15="","",AB15)</f>
        <v>3</v>
      </c>
      <c r="J18" s="117" t="str">
        <f>IF(AK3=1,"-","")</f>
        <v>-</v>
      </c>
      <c r="K18" s="119">
        <f>IF(Y15="","",Y15)</f>
        <v>0</v>
      </c>
      <c r="L18" s="118" t="str">
        <f>IF(M18="","",IF(M18&gt;O18,"○",IF(M18&lt;O18,"△",IF(M18=O18,"×"))))</f>
        <v>△</v>
      </c>
      <c r="M18" s="117">
        <f>IF(AB16="","",AB16)</f>
        <v>1</v>
      </c>
      <c r="N18" s="117" t="str">
        <f>IF(AK3=1,"-","")</f>
        <v>-</v>
      </c>
      <c r="O18" s="119">
        <f>IF(Y16="","",Y16)</f>
        <v>2</v>
      </c>
      <c r="P18" s="588" t="str">
        <f>IF(R18="","",IF(R18&gt;U18,"○",IF(R18&lt;U18,"△",IF(R18=U18,"×"))))</f>
        <v>○</v>
      </c>
      <c r="Q18" s="589"/>
      <c r="R18" s="589">
        <f>IF(AB17="","",AB17)</f>
        <v>3</v>
      </c>
      <c r="S18" s="589">
        <f>IF(AH16="","",AH16)</f>
        <v>0</v>
      </c>
      <c r="T18" s="117" t="str">
        <f>IF(AK3=1,"-","")</f>
        <v>-</v>
      </c>
      <c r="U18" s="589">
        <f>IF(Y17="","",Y17)</f>
        <v>0</v>
      </c>
      <c r="V18" s="589">
        <f>IF(AF16="","",AF16)</f>
        <v>0</v>
      </c>
      <c r="W18" s="590"/>
      <c r="X18" s="591"/>
      <c r="Y18" s="591"/>
      <c r="Z18" s="591"/>
      <c r="AA18" s="591"/>
      <c r="AB18" s="591"/>
      <c r="AC18" s="592"/>
      <c r="AD18" s="120">
        <f>IF(E18="","",COUNTIF(D18:AC18,"○"))</f>
        <v>3</v>
      </c>
      <c r="AE18" s="117" t="s">
        <v>11</v>
      </c>
      <c r="AF18" s="117">
        <f>IF(E18="","",COUNTIF(D18:AC18,"×"))</f>
        <v>0</v>
      </c>
      <c r="AG18" s="117" t="s">
        <v>11</v>
      </c>
      <c r="AH18" s="121">
        <f>IF(E18="","",COUNTIF(D18:Q18,"△"))</f>
        <v>1</v>
      </c>
      <c r="AI18" s="122">
        <f>IF(AD18="","",RANK(AJ18,$AJ$14:$AJ$18))</f>
        <v>2</v>
      </c>
      <c r="AJ18" s="4">
        <f>AD18*100+AF18*10+AH18*1+AK18</f>
        <v>301</v>
      </c>
      <c r="AK18" s="67"/>
      <c r="AL18" s="532"/>
      <c r="AM18" s="402">
        <f>E18+I18+M18+R18</f>
        <v>10</v>
      </c>
      <c r="AN18" s="389" t="str">
        <f>VLOOKUP(A18,$AO$5:$AP$9,2,0)</f>
        <v>石川県</v>
      </c>
    </row>
    <row r="19" spans="3:35" ht="48.75" customHeight="1">
      <c r="C19" s="587" t="s">
        <v>369</v>
      </c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7"/>
      <c r="S19" s="587"/>
      <c r="T19" s="587"/>
      <c r="U19" s="587"/>
      <c r="V19" s="587"/>
      <c r="W19" s="587"/>
      <c r="X19" s="587"/>
      <c r="Y19" s="587"/>
      <c r="Z19" s="587"/>
      <c r="AA19" s="587"/>
      <c r="AB19" s="587"/>
      <c r="AC19" s="587"/>
      <c r="AD19" s="587"/>
      <c r="AE19" s="587"/>
      <c r="AF19" s="587"/>
      <c r="AG19" s="587"/>
      <c r="AH19" s="587"/>
      <c r="AI19" s="587"/>
    </row>
    <row r="20" ht="34.5" customHeight="1" thickBot="1">
      <c r="B20" s="83" t="s">
        <v>80</v>
      </c>
    </row>
    <row r="21" spans="1:39" ht="37.5" customHeight="1" thickBot="1">
      <c r="A21" s="62"/>
      <c r="B21" s="547"/>
      <c r="C21" s="548"/>
      <c r="D21" s="63" t="s">
        <v>59</v>
      </c>
      <c r="E21" s="553" t="str">
        <f>C22</f>
        <v>富山県</v>
      </c>
      <c r="F21" s="553"/>
      <c r="G21" s="580"/>
      <c r="H21" s="59" t="s">
        <v>60</v>
      </c>
      <c r="I21" s="553" t="str">
        <f>C23</f>
        <v>長野県</v>
      </c>
      <c r="J21" s="553"/>
      <c r="K21" s="580"/>
      <c r="L21" s="59" t="s">
        <v>61</v>
      </c>
      <c r="M21" s="553" t="str">
        <f>C24</f>
        <v>福井県</v>
      </c>
      <c r="N21" s="553"/>
      <c r="O21" s="580"/>
      <c r="P21" s="551" t="s">
        <v>62</v>
      </c>
      <c r="Q21" s="552"/>
      <c r="R21" s="553" t="str">
        <f>C25</f>
        <v>新潟県</v>
      </c>
      <c r="S21" s="553"/>
      <c r="T21" s="553"/>
      <c r="U21" s="553"/>
      <c r="V21" s="553"/>
      <c r="W21" s="554">
        <v>5</v>
      </c>
      <c r="X21" s="555"/>
      <c r="Y21" s="553" t="str">
        <f>C26</f>
        <v>石川県</v>
      </c>
      <c r="Z21" s="553"/>
      <c r="AA21" s="553"/>
      <c r="AB21" s="553"/>
      <c r="AC21" s="545"/>
      <c r="AD21" s="555" t="s">
        <v>63</v>
      </c>
      <c r="AE21" s="555"/>
      <c r="AF21" s="555"/>
      <c r="AG21" s="555"/>
      <c r="AH21" s="546"/>
      <c r="AI21" s="73" t="s">
        <v>64</v>
      </c>
      <c r="AM21" s="72" t="s">
        <v>288</v>
      </c>
    </row>
    <row r="22" spans="1:40" ht="37.5" customHeight="1">
      <c r="A22" s="65">
        <v>2</v>
      </c>
      <c r="B22" s="66" t="s">
        <v>59</v>
      </c>
      <c r="C22" s="76" t="str">
        <f>VLOOKUP(A22,$AO$5:$AP$9,2,0)</f>
        <v>富山県</v>
      </c>
      <c r="D22" s="558"/>
      <c r="E22" s="559"/>
      <c r="F22" s="559"/>
      <c r="G22" s="556"/>
      <c r="H22" s="95" t="str">
        <f>IF(I22="","",IF(D23="○","△",IF(D23="×","×",IF(D23="△","○"))))</f>
        <v>×</v>
      </c>
      <c r="I22" s="96">
        <f>'成年女子内容'!F29</f>
        <v>1</v>
      </c>
      <c r="J22" s="97" t="str">
        <f>IF(AK3=1,"-","")</f>
        <v>-</v>
      </c>
      <c r="K22" s="96">
        <f>'成年女子内容'!I29</f>
        <v>1</v>
      </c>
      <c r="L22" s="98" t="str">
        <f>IF(M22="","",IF(D24="○","△",IF(D24="×","×",IF(D24="△","○"))))</f>
        <v>○</v>
      </c>
      <c r="M22" s="96">
        <f>'成年女子内容'!F23</f>
        <v>3</v>
      </c>
      <c r="N22" s="97" t="str">
        <f>IF(AK3=1,"-","")</f>
        <v>-</v>
      </c>
      <c r="O22" s="96">
        <f>'成年女子内容'!I23</f>
        <v>0</v>
      </c>
      <c r="P22" s="594" t="str">
        <f>IF(R22="","",IF(D25="○","△",IF(D25="×","×",IF(D25="△","○"))))</f>
        <v>○</v>
      </c>
      <c r="Q22" s="595"/>
      <c r="R22" s="595">
        <f>'成年女子内容'!F17</f>
        <v>1</v>
      </c>
      <c r="S22" s="595"/>
      <c r="T22" s="97" t="str">
        <f>IF(AK3=1,"-","")</f>
        <v>-</v>
      </c>
      <c r="U22" s="595">
        <f>'成年女子内容'!I17</f>
        <v>0</v>
      </c>
      <c r="V22" s="595"/>
      <c r="W22" s="594" t="str">
        <f>IF(Y22="","",IF(D26="○","△",IF(D26="×","×",IF(D26="△","○"))))</f>
        <v>×</v>
      </c>
      <c r="X22" s="595"/>
      <c r="Y22" s="595">
        <f>'成年女子内容'!F11</f>
        <v>1</v>
      </c>
      <c r="Z22" s="595"/>
      <c r="AA22" s="97" t="str">
        <f>IF(AK3=1,"-","")</f>
        <v>-</v>
      </c>
      <c r="AB22" s="595">
        <f>'成年女子内容'!I11</f>
        <v>1</v>
      </c>
      <c r="AC22" s="562"/>
      <c r="AD22" s="100">
        <f>IF(M22="","",COUNTIF(D22:AC22,"○"))</f>
        <v>2</v>
      </c>
      <c r="AE22" s="99" t="s">
        <v>11</v>
      </c>
      <c r="AF22" s="99">
        <f>IF(M22="","",COUNTIF(D22:AC22,"×"))</f>
        <v>2</v>
      </c>
      <c r="AG22" s="99" t="s">
        <v>11</v>
      </c>
      <c r="AH22" s="101">
        <f>IF(M22="","",COUNTIF(D22:AC22,"△"))</f>
        <v>0</v>
      </c>
      <c r="AI22" s="102">
        <f>IF(AD22="","",RANK(AJ22,$AJ$22:$AJ$26))</f>
        <v>2</v>
      </c>
      <c r="AJ22" s="4">
        <f>AD22*100+AF22*10+AH22*1+AK22</f>
        <v>220</v>
      </c>
      <c r="AK22" s="67"/>
      <c r="AL22" s="532" t="s">
        <v>287</v>
      </c>
      <c r="AM22" s="402">
        <f>I22+M22+R22+Y22</f>
        <v>6</v>
      </c>
      <c r="AN22" s="389" t="str">
        <f>VLOOKUP(A22,$AO$5:$AP$9,2,0)</f>
        <v>富山県</v>
      </c>
    </row>
    <row r="23" spans="1:40" ht="37.5" customHeight="1">
      <c r="A23" s="65">
        <v>3</v>
      </c>
      <c r="B23" s="68" t="s">
        <v>66</v>
      </c>
      <c r="C23" s="77" t="str">
        <f>VLOOKUP(A23,$AO$5:$AP$9,2,0)</f>
        <v>長野県</v>
      </c>
      <c r="D23" s="97" t="str">
        <f>IF(E23="","",IF(E23&gt;G23,"○",IF(E23&lt;G23,"△",IF(E23=G23,"×"))))</f>
        <v>×</v>
      </c>
      <c r="E23" s="97">
        <f>IF(K22="","",K22)</f>
        <v>1</v>
      </c>
      <c r="F23" s="97" t="str">
        <f>IF(AK3=1,"-","")</f>
        <v>-</v>
      </c>
      <c r="G23" s="103">
        <f>IF(I22="","",I22)</f>
        <v>1</v>
      </c>
      <c r="H23" s="582"/>
      <c r="I23" s="583"/>
      <c r="J23" s="583"/>
      <c r="K23" s="584"/>
      <c r="L23" s="104" t="str">
        <f>IF(M23="","",IF(H24="○","△",IF(H24="×","×",IF(H24="△","○"))))</f>
        <v>○</v>
      </c>
      <c r="M23" s="105">
        <f>'成年女子内容'!P11</f>
        <v>3</v>
      </c>
      <c r="N23" s="106" t="str">
        <f>IF(AK3=1,"-","")</f>
        <v>-</v>
      </c>
      <c r="O23" s="105">
        <f>'成年女子内容'!S11</f>
        <v>0</v>
      </c>
      <c r="P23" s="585" t="str">
        <f>IF(R23="","",IF(H25="○","△",IF(H25="×","×",IF(H25="△","○"))))</f>
        <v>△</v>
      </c>
      <c r="Q23" s="586"/>
      <c r="R23" s="586">
        <f>'成年女子内容'!P23</f>
        <v>0</v>
      </c>
      <c r="S23" s="586"/>
      <c r="T23" s="106" t="str">
        <f>IF(AK3=1,"-","")</f>
        <v>-</v>
      </c>
      <c r="U23" s="586">
        <f>'成年女子内容'!S23</f>
        <v>3</v>
      </c>
      <c r="V23" s="586"/>
      <c r="W23" s="585" t="str">
        <f>IF(Y23="","",IF(H26="○","△",IF(H26="×","×",IF(H26="△","○"))))</f>
        <v>△</v>
      </c>
      <c r="X23" s="586"/>
      <c r="Y23" s="586">
        <f>'成年女子内容'!F5</f>
        <v>0</v>
      </c>
      <c r="Z23" s="586"/>
      <c r="AA23" s="97" t="str">
        <f>IF(AK3=1,"-","")</f>
        <v>-</v>
      </c>
      <c r="AB23" s="586">
        <f>'成年女子内容'!I5</f>
        <v>2</v>
      </c>
      <c r="AC23" s="593"/>
      <c r="AD23" s="107">
        <f>IF(M23="","",COUNTIF(D23:AC23,"○"))</f>
        <v>1</v>
      </c>
      <c r="AE23" s="106" t="s">
        <v>11</v>
      </c>
      <c r="AF23" s="106">
        <f>IF(M23="","",COUNTIF(D23:AC23,"×"))</f>
        <v>1</v>
      </c>
      <c r="AG23" s="106" t="s">
        <v>11</v>
      </c>
      <c r="AH23" s="108">
        <f>IF(M23="","",COUNTIF(D23:AC23,"△"))</f>
        <v>2</v>
      </c>
      <c r="AI23" s="109">
        <f>IF(AD23="","",RANK(AJ23,$AJ$22:$AJ$26))</f>
        <v>4</v>
      </c>
      <c r="AJ23" s="4">
        <f>AD23*100+AF23*10+AH23*1+AK23</f>
        <v>112</v>
      </c>
      <c r="AK23" s="67"/>
      <c r="AL23" s="532"/>
      <c r="AM23" s="402">
        <f>E23+M23+R23+Y23</f>
        <v>4</v>
      </c>
      <c r="AN23" s="389" t="str">
        <f>VLOOKUP(A23,$AO$5:$AP$9,2,0)</f>
        <v>長野県</v>
      </c>
    </row>
    <row r="24" spans="1:40" ht="37.5" customHeight="1">
      <c r="A24" s="65">
        <v>4</v>
      </c>
      <c r="B24" s="68" t="s">
        <v>68</v>
      </c>
      <c r="C24" s="78" t="str">
        <f>VLOOKUP(A24,$AO$5:$AP$9,2,0)</f>
        <v>福井県</v>
      </c>
      <c r="D24" s="110" t="str">
        <f>IF(E24="","",IF(E24&gt;G24,"○",IF(E24&lt;G24,"△",IF(E24=G24,"×"))))</f>
        <v>△</v>
      </c>
      <c r="E24" s="106">
        <f>IF(O22="","",O22)</f>
        <v>0</v>
      </c>
      <c r="F24" s="106" t="str">
        <f>IF(AK3=1,"-","")</f>
        <v>-</v>
      </c>
      <c r="G24" s="106">
        <f>IF(M22="","",M22)</f>
        <v>3</v>
      </c>
      <c r="H24" s="104" t="str">
        <f>IF(I24="","",IF(I24&gt;K24,"○",IF(I24&lt;K24,"△",IF(I24=K24,"×"))))</f>
        <v>△</v>
      </c>
      <c r="I24" s="106">
        <f>IF(O23="","",O23)</f>
        <v>0</v>
      </c>
      <c r="J24" s="106" t="str">
        <f>IF(AK3=1,"-","")</f>
        <v>-</v>
      </c>
      <c r="K24" s="111">
        <f>IF(M23="","",M23)</f>
        <v>3</v>
      </c>
      <c r="L24" s="582"/>
      <c r="M24" s="583"/>
      <c r="N24" s="583"/>
      <c r="O24" s="584"/>
      <c r="P24" s="585" t="str">
        <f>IF(R24="","",IF(L25="○","△",IF(L25="×","×",IF(L25="△","○"))))</f>
        <v>△</v>
      </c>
      <c r="Q24" s="586"/>
      <c r="R24" s="586">
        <f>'成年女子内容'!P5</f>
        <v>0</v>
      </c>
      <c r="S24" s="586"/>
      <c r="T24" s="106" t="str">
        <f>IF(AK3=1,"-","")</f>
        <v>-</v>
      </c>
      <c r="U24" s="586">
        <f>'成年女子内容'!S5</f>
        <v>3</v>
      </c>
      <c r="V24" s="586"/>
      <c r="W24" s="585" t="str">
        <f>IF(Y24="","",IF(L26="○","△",IF(L26="×","×",IF(L26="△","○"))))</f>
        <v>△</v>
      </c>
      <c r="X24" s="586"/>
      <c r="Y24" s="586">
        <f>'成年女子内容'!P17</f>
        <v>0</v>
      </c>
      <c r="Z24" s="586"/>
      <c r="AA24" s="97" t="str">
        <f>IF(AK3=1,"-","")</f>
        <v>-</v>
      </c>
      <c r="AB24" s="586">
        <f>'成年女子内容'!S17</f>
        <v>3</v>
      </c>
      <c r="AC24" s="593"/>
      <c r="AD24" s="107">
        <f>IF(E24="","",COUNTIF(D24:AC24,"○"))</f>
        <v>0</v>
      </c>
      <c r="AE24" s="106" t="s">
        <v>11</v>
      </c>
      <c r="AF24" s="106">
        <f>IF(E24="","",COUNTIF(D24:AC24,"×"))</f>
        <v>0</v>
      </c>
      <c r="AG24" s="106" t="s">
        <v>11</v>
      </c>
      <c r="AH24" s="108">
        <f>IF(E24="","",COUNTIF(D24:AC24,"△"))</f>
        <v>4</v>
      </c>
      <c r="AI24" s="109">
        <f>IF(AD24="","",RANK(AJ24,$AJ$22:$AJ$26))</f>
        <v>5</v>
      </c>
      <c r="AJ24" s="4">
        <f>AD24*100+AF24*10+AH24*1+AK24</f>
        <v>4</v>
      </c>
      <c r="AK24" s="67"/>
      <c r="AL24" s="532"/>
      <c r="AM24" s="402">
        <f>E24+I24+R24+Y24</f>
        <v>0</v>
      </c>
      <c r="AN24" s="389" t="str">
        <f>VLOOKUP(A24,$AO$5:$AP$9,2,0)</f>
        <v>福井県</v>
      </c>
    </row>
    <row r="25" spans="1:40" ht="37.5" customHeight="1">
      <c r="A25" s="65">
        <v>5</v>
      </c>
      <c r="B25" s="74" t="s">
        <v>70</v>
      </c>
      <c r="C25" s="79" t="str">
        <f>VLOOKUP(A25,$AO$5:$AP$9,2,0)</f>
        <v>新潟県</v>
      </c>
      <c r="D25" s="112" t="str">
        <f>IF(E25="","",IF(E25&gt;G25,"○",IF(E25&lt;G25,"△",IF(E25=G25,"×"))))</f>
        <v>△</v>
      </c>
      <c r="E25" s="113">
        <f>IF(U22="","",U22)</f>
        <v>0</v>
      </c>
      <c r="F25" s="113" t="str">
        <f>IF(AK3=1,"-","")</f>
        <v>-</v>
      </c>
      <c r="G25" s="113">
        <f>IF(R22="","",R22)</f>
        <v>1</v>
      </c>
      <c r="H25" s="114" t="str">
        <f>IF(I25="","",IF(I25&gt;K25,"○",IF(I25&lt;K25,"△",IF(I25=K25,"×"))))</f>
        <v>○</v>
      </c>
      <c r="I25" s="113">
        <f>IF(U23="","",U23)</f>
        <v>3</v>
      </c>
      <c r="J25" s="113" t="str">
        <f>IF(AK3=1,"-","")</f>
        <v>-</v>
      </c>
      <c r="K25" s="115">
        <f>IF(R23="","",R23)</f>
        <v>0</v>
      </c>
      <c r="L25" s="114" t="str">
        <f>IF(M25="","",IF(M25&gt;O25,"○",IF(M25&lt;O25,"△",IF(M25=O25,"×"))))</f>
        <v>○</v>
      </c>
      <c r="M25" s="113">
        <f>IF(U24="","",U24)</f>
        <v>3</v>
      </c>
      <c r="N25" s="113" t="str">
        <f>IF(AK3=1,"-","")</f>
        <v>-</v>
      </c>
      <c r="O25" s="115">
        <f>IF(R24="","",R24)</f>
        <v>0</v>
      </c>
      <c r="P25" s="563"/>
      <c r="Q25" s="560"/>
      <c r="R25" s="560"/>
      <c r="S25" s="560"/>
      <c r="T25" s="560"/>
      <c r="U25" s="560"/>
      <c r="V25" s="560"/>
      <c r="W25" s="585" t="str">
        <f>IF(Y25="","",IF(P26="○","△",IF(P26="×","×",IF(P26="△","○"))))</f>
        <v>△</v>
      </c>
      <c r="X25" s="586"/>
      <c r="Y25" s="561">
        <f>'成年女子内容'!P29</f>
        <v>0</v>
      </c>
      <c r="Z25" s="561"/>
      <c r="AA25" s="97" t="str">
        <f>IF(AK3=1,"-","")</f>
        <v>-</v>
      </c>
      <c r="AB25" s="561">
        <f>'成年女子内容'!S29</f>
        <v>2</v>
      </c>
      <c r="AC25" s="557"/>
      <c r="AD25" s="107">
        <f>IF(E25="","",COUNTIF(D25:AC25,"○"))</f>
        <v>2</v>
      </c>
      <c r="AE25" s="106" t="s">
        <v>11</v>
      </c>
      <c r="AF25" s="106">
        <f>IF(E25="","",COUNTIF(D25:AC25,"×"))</f>
        <v>0</v>
      </c>
      <c r="AG25" s="106" t="s">
        <v>11</v>
      </c>
      <c r="AH25" s="108">
        <f>IF(E25="","",COUNTIF(D25:AC25,"△"))</f>
        <v>2</v>
      </c>
      <c r="AI25" s="109">
        <f>IF(AD25="","",RANK(AJ25,$AJ$22:$AJ$26))</f>
        <v>3</v>
      </c>
      <c r="AJ25" s="4">
        <f>AD25*100+AF25*10+AH25*1+AK25</f>
        <v>202</v>
      </c>
      <c r="AK25" s="67"/>
      <c r="AL25" s="532"/>
      <c r="AM25" s="402">
        <f>E25+I25+M25+Y25</f>
        <v>6</v>
      </c>
      <c r="AN25" s="389" t="str">
        <f>VLOOKUP(A25,$AO$5:$AP$9,2,0)</f>
        <v>新潟県</v>
      </c>
    </row>
    <row r="26" spans="1:40" ht="37.5" customHeight="1" thickBot="1">
      <c r="A26" s="64">
        <v>1</v>
      </c>
      <c r="B26" s="75" t="s">
        <v>71</v>
      </c>
      <c r="C26" s="80" t="str">
        <f>VLOOKUP(A26,$AO$5:$AP$9,2,0)</f>
        <v>石川県</v>
      </c>
      <c r="D26" s="116" t="str">
        <f>IF(E26="","",IF(E26&gt;G26,"○",IF(E26&lt;G26,"△",IF(E26=G26,"×"))))</f>
        <v>×</v>
      </c>
      <c r="E26" s="117">
        <f>IF(AB22="","",AB22)</f>
        <v>1</v>
      </c>
      <c r="F26" s="117" t="str">
        <f>IF(AK3=1,"-","")</f>
        <v>-</v>
      </c>
      <c r="G26" s="117">
        <f>IF(Y22="","",Y22)</f>
        <v>1</v>
      </c>
      <c r="H26" s="118" t="str">
        <f>IF(I26="","",IF(I26&gt;K26,"○",IF(I26&lt;K26,"△",IF(I26=K26,"×"))))</f>
        <v>○</v>
      </c>
      <c r="I26" s="117">
        <f>IF(AB23="","",AB23)</f>
        <v>2</v>
      </c>
      <c r="J26" s="117" t="str">
        <f>IF(AK3=1,"-","")</f>
        <v>-</v>
      </c>
      <c r="K26" s="119">
        <f>IF(Y23="","",Y23)</f>
        <v>0</v>
      </c>
      <c r="L26" s="118" t="str">
        <f>IF(M26="","",IF(M26&gt;O26,"○",IF(M26&lt;O26,"△",IF(M26=O26,"×"))))</f>
        <v>○</v>
      </c>
      <c r="M26" s="117">
        <f>IF(AB24="","",AB24)</f>
        <v>3</v>
      </c>
      <c r="N26" s="117" t="str">
        <f>IF(AK3=1,"-","")</f>
        <v>-</v>
      </c>
      <c r="O26" s="119">
        <f>IF(Y24="","",Y24)</f>
        <v>0</v>
      </c>
      <c r="P26" s="588" t="str">
        <f>IF(R26="","",IF(R26&gt;U26,"○",IF(R26&lt;U26,"△",IF(R26=U26,"×"))))</f>
        <v>○</v>
      </c>
      <c r="Q26" s="589"/>
      <c r="R26" s="589">
        <f>IF(AB25="","",AB25)</f>
        <v>2</v>
      </c>
      <c r="S26" s="589">
        <f>IF(AH24="","",AH24)</f>
        <v>4</v>
      </c>
      <c r="T26" s="117" t="str">
        <f>IF(AK3=1,"-","")</f>
        <v>-</v>
      </c>
      <c r="U26" s="589">
        <f>IF(Y25="","",Y25)</f>
        <v>0</v>
      </c>
      <c r="V26" s="589">
        <f>IF(AF24="","",AF24)</f>
        <v>0</v>
      </c>
      <c r="W26" s="590"/>
      <c r="X26" s="591"/>
      <c r="Y26" s="591"/>
      <c r="Z26" s="591"/>
      <c r="AA26" s="591"/>
      <c r="AB26" s="591"/>
      <c r="AC26" s="592"/>
      <c r="AD26" s="120">
        <f>IF(E26="","",COUNTIF(D26:AC26,"○"))</f>
        <v>3</v>
      </c>
      <c r="AE26" s="117" t="s">
        <v>11</v>
      </c>
      <c r="AF26" s="117">
        <f>IF(E26="","",COUNTIF(D26:AC26,"×"))</f>
        <v>1</v>
      </c>
      <c r="AG26" s="117" t="s">
        <v>11</v>
      </c>
      <c r="AH26" s="121">
        <f>IF(E26="","",COUNTIF(D26:Q26,"△"))</f>
        <v>0</v>
      </c>
      <c r="AI26" s="122">
        <f>IF(AD26="","",RANK(AJ26,$AJ$22:$AJ$26))</f>
        <v>1</v>
      </c>
      <c r="AJ26" s="4">
        <f>AD26*100+AF26*10+AH26*1+AK26</f>
        <v>310</v>
      </c>
      <c r="AK26" s="67"/>
      <c r="AL26" s="532"/>
      <c r="AM26" s="402">
        <f>E26+I26+M26+R26</f>
        <v>8</v>
      </c>
      <c r="AN26" s="389" t="str">
        <f>VLOOKUP(A26,$AO$5:$AP$9,2,0)</f>
        <v>石川県</v>
      </c>
    </row>
    <row r="27" spans="3:35" ht="32.25" customHeight="1">
      <c r="C27" s="587" t="s">
        <v>369</v>
      </c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587"/>
      <c r="O27" s="587"/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  <c r="AA27" s="587"/>
      <c r="AB27" s="587"/>
      <c r="AC27" s="587"/>
      <c r="AD27" s="587"/>
      <c r="AE27" s="587"/>
      <c r="AF27" s="587"/>
      <c r="AG27" s="587"/>
      <c r="AH27" s="587"/>
      <c r="AI27" s="587"/>
    </row>
  </sheetData>
  <sheetProtection/>
  <protectedRanges>
    <protectedRange sqref="AA10 T9 AB6:AC10 V6:V10 Y6:Z10 W10:X10 M6:M8 K6 O6:O8 I6 AA18 T17 AB14:AC18 V14:V18 Y14:Z18 W18:X18 M14:M16 K14 O14:O16 I14 AA26 T25 AB22:AC26 V22:V26 Y22:Z26 W26:X26 M22:M24 K22 O22:O24 I22" name="勝数_1"/>
  </protectedRanges>
  <mergeCells count="122">
    <mergeCell ref="AL6:AL10"/>
    <mergeCell ref="AL14:AL18"/>
    <mergeCell ref="AL22:AL26"/>
    <mergeCell ref="AD5:AH5"/>
    <mergeCell ref="C11:AI11"/>
    <mergeCell ref="B13:C13"/>
    <mergeCell ref="E13:G13"/>
    <mergeCell ref="I13:K13"/>
    <mergeCell ref="AD13:AH13"/>
    <mergeCell ref="D6:G6"/>
    <mergeCell ref="B1:J1"/>
    <mergeCell ref="W5:X5"/>
    <mergeCell ref="Y5:AC5"/>
    <mergeCell ref="B5:C5"/>
    <mergeCell ref="E5:G5"/>
    <mergeCell ref="I5:K5"/>
    <mergeCell ref="M5:O5"/>
    <mergeCell ref="S2:AI3"/>
    <mergeCell ref="P5:Q5"/>
    <mergeCell ref="R5:V5"/>
    <mergeCell ref="P6:Q6"/>
    <mergeCell ref="R6:S6"/>
    <mergeCell ref="U6:V6"/>
    <mergeCell ref="AB6:AC6"/>
    <mergeCell ref="W6:X6"/>
    <mergeCell ref="Y6:Z6"/>
    <mergeCell ref="H7:K7"/>
    <mergeCell ref="P7:Q7"/>
    <mergeCell ref="R7:S7"/>
    <mergeCell ref="U7:V7"/>
    <mergeCell ref="AB7:AC7"/>
    <mergeCell ref="R10:S10"/>
    <mergeCell ref="U10:V10"/>
    <mergeCell ref="W10:AC10"/>
    <mergeCell ref="W8:X8"/>
    <mergeCell ref="Y8:Z8"/>
    <mergeCell ref="W7:X7"/>
    <mergeCell ref="Y7:Z7"/>
    <mergeCell ref="P10:Q10"/>
    <mergeCell ref="AB8:AC8"/>
    <mergeCell ref="P9:V9"/>
    <mergeCell ref="W9:X9"/>
    <mergeCell ref="Y9:Z9"/>
    <mergeCell ref="AB9:AC9"/>
    <mergeCell ref="L8:O8"/>
    <mergeCell ref="P8:Q8"/>
    <mergeCell ref="R8:S8"/>
    <mergeCell ref="U8:V8"/>
    <mergeCell ref="M13:O13"/>
    <mergeCell ref="W13:X13"/>
    <mergeCell ref="AB14:AC14"/>
    <mergeCell ref="P13:Q13"/>
    <mergeCell ref="R13:V13"/>
    <mergeCell ref="Y13:AC13"/>
    <mergeCell ref="W14:X14"/>
    <mergeCell ref="Y14:Z14"/>
    <mergeCell ref="P14:Q14"/>
    <mergeCell ref="Y15:Z15"/>
    <mergeCell ref="AB15:AC15"/>
    <mergeCell ref="P18:Q18"/>
    <mergeCell ref="H15:K15"/>
    <mergeCell ref="P15:Q15"/>
    <mergeCell ref="R15:S15"/>
    <mergeCell ref="U15:V15"/>
    <mergeCell ref="W15:X15"/>
    <mergeCell ref="AB17:AC17"/>
    <mergeCell ref="P17:V17"/>
    <mergeCell ref="W21:X21"/>
    <mergeCell ref="Y21:AC21"/>
    <mergeCell ref="C19:AI19"/>
    <mergeCell ref="AD21:AH21"/>
    <mergeCell ref="B21:C21"/>
    <mergeCell ref="E21:G21"/>
    <mergeCell ref="I21:K21"/>
    <mergeCell ref="M21:O21"/>
    <mergeCell ref="W16:X16"/>
    <mergeCell ref="Y16:Z16"/>
    <mergeCell ref="AB16:AC16"/>
    <mergeCell ref="P21:Q21"/>
    <mergeCell ref="R21:V21"/>
    <mergeCell ref="R18:S18"/>
    <mergeCell ref="U18:V18"/>
    <mergeCell ref="W18:AC18"/>
    <mergeCell ref="W17:X17"/>
    <mergeCell ref="Y17:Z17"/>
    <mergeCell ref="D14:G14"/>
    <mergeCell ref="R14:S14"/>
    <mergeCell ref="U14:V14"/>
    <mergeCell ref="L16:O16"/>
    <mergeCell ref="U16:V16"/>
    <mergeCell ref="P16:Q16"/>
    <mergeCell ref="R16:S16"/>
    <mergeCell ref="D22:G22"/>
    <mergeCell ref="P22:Q22"/>
    <mergeCell ref="R22:S22"/>
    <mergeCell ref="U22:V22"/>
    <mergeCell ref="H23:K23"/>
    <mergeCell ref="P23:Q23"/>
    <mergeCell ref="R23:S23"/>
    <mergeCell ref="U23:V23"/>
    <mergeCell ref="P25:V25"/>
    <mergeCell ref="W25:X25"/>
    <mergeCell ref="AB25:AC25"/>
    <mergeCell ref="W24:X24"/>
    <mergeCell ref="Y24:Z24"/>
    <mergeCell ref="AB24:AC24"/>
    <mergeCell ref="Y25:Z25"/>
    <mergeCell ref="AB23:AC23"/>
    <mergeCell ref="W22:X22"/>
    <mergeCell ref="Y22:Z22"/>
    <mergeCell ref="AB22:AC22"/>
    <mergeCell ref="W23:X23"/>
    <mergeCell ref="Y23:Z23"/>
    <mergeCell ref="C27:AI27"/>
    <mergeCell ref="P26:Q26"/>
    <mergeCell ref="R26:S26"/>
    <mergeCell ref="U26:V26"/>
    <mergeCell ref="W26:AC26"/>
    <mergeCell ref="L24:O24"/>
    <mergeCell ref="P24:Q24"/>
    <mergeCell ref="R24:S24"/>
    <mergeCell ref="U24:V24"/>
  </mergeCells>
  <printOptions/>
  <pageMargins left="0.5511811023622047" right="0.3937007874015748" top="0.7874015748031497" bottom="0.07874015748031496" header="0.4330708661417323" footer="0.3937007874015748"/>
  <pageSetup horizontalDpi="300" verticalDpi="300" orientation="portrait" paperSize="9" scale="84" r:id="rId1"/>
  <headerFooter alignWithMargins="0">
    <oddHeader>&amp;R&amp;14第34回北信越国民体育大会 　柔道競技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AA50"/>
  <sheetViews>
    <sheetView view="pageBreakPreview" zoomScale="75" zoomScaleNormal="75" zoomScaleSheetLayoutView="75" zoomScalePageLayoutView="0" workbookViewId="0" topLeftCell="A7">
      <selection activeCell="J41" sqref="J41:K41"/>
    </sheetView>
  </sheetViews>
  <sheetFormatPr defaultColWidth="9.00390625" defaultRowHeight="13.5"/>
  <cols>
    <col min="1" max="2" width="8.625" style="0" customWidth="1"/>
    <col min="3" max="3" width="4.125" style="84" customWidth="1"/>
    <col min="4" max="5" width="7.125" style="84" customWidth="1"/>
    <col min="6" max="6" width="3.75390625" style="123" customWidth="1"/>
    <col min="7" max="8" width="6.25390625" style="0" customWidth="1"/>
    <col min="9" max="9" width="3.75390625" style="82" customWidth="1"/>
    <col min="10" max="11" width="7.125" style="0" customWidth="1"/>
    <col min="12" max="12" width="5.875" style="0" customWidth="1"/>
    <col min="13" max="13" width="4.125" style="0" customWidth="1"/>
    <col min="14" max="15" width="7.125" style="0" customWidth="1"/>
    <col min="16" max="16" width="3.75390625" style="123" customWidth="1"/>
    <col min="17" max="18" width="6.25390625" style="0" customWidth="1"/>
    <col min="19" max="19" width="3.75390625" style="82" customWidth="1"/>
    <col min="20" max="20" width="7.125" style="0" customWidth="1"/>
    <col min="21" max="21" width="7.75390625" style="0" customWidth="1"/>
    <col min="24" max="24" width="8.75390625" style="0" customWidth="1"/>
    <col min="25" max="27" width="7.125" style="0" customWidth="1"/>
  </cols>
  <sheetData>
    <row r="1" spans="3:27" ht="43.5" customHeight="1">
      <c r="C1" s="427" t="str">
        <f>IF(X2="","",Y1)</f>
        <v>受付</v>
      </c>
      <c r="D1" s="428"/>
      <c r="E1" s="429"/>
      <c r="F1" s="488" t="str">
        <f>IF(X2="","",Z1)</f>
        <v>競技
No</v>
      </c>
      <c r="G1" s="483"/>
      <c r="H1" s="426">
        <v>17</v>
      </c>
      <c r="J1" s="596" t="str">
        <f>IF(X2="","",Y2)</f>
        <v>最終報告用紙</v>
      </c>
      <c r="K1" s="596"/>
      <c r="L1" s="596"/>
      <c r="M1" s="596"/>
      <c r="N1" s="596"/>
      <c r="O1" s="596"/>
      <c r="P1" s="596"/>
      <c r="Q1" s="596"/>
      <c r="X1" s="394" t="s">
        <v>272</v>
      </c>
      <c r="Y1" t="s">
        <v>251</v>
      </c>
      <c r="Z1" s="364" t="s">
        <v>275</v>
      </c>
      <c r="AA1">
        <v>16</v>
      </c>
    </row>
    <row r="2" spans="3:27" s="39" customFormat="1" ht="48" customHeight="1">
      <c r="C2" s="597" t="s">
        <v>88</v>
      </c>
      <c r="D2" s="597"/>
      <c r="E2" s="597"/>
      <c r="F2" s="597"/>
      <c r="G2" s="597"/>
      <c r="H2" s="597"/>
      <c r="I2" s="597"/>
      <c r="J2" s="597"/>
      <c r="O2" s="598" t="s">
        <v>389</v>
      </c>
      <c r="P2" s="550"/>
      <c r="Q2" s="550"/>
      <c r="R2" s="550"/>
      <c r="S2" s="550"/>
      <c r="T2" s="550"/>
      <c r="U2" s="550"/>
      <c r="X2" s="195">
        <v>1</v>
      </c>
      <c r="Y2" s="486" t="s">
        <v>254</v>
      </c>
      <c r="Z2" s="487"/>
      <c r="AA2" s="487"/>
    </row>
    <row r="3" spans="3:14" ht="16.5" customHeight="1" thickBot="1">
      <c r="C3" s="425" t="s">
        <v>242</v>
      </c>
      <c r="D3" s="365"/>
      <c r="E3" s="365"/>
      <c r="G3" s="92"/>
      <c r="I3" s="418"/>
      <c r="J3" s="86"/>
      <c r="M3" s="425" t="s">
        <v>243</v>
      </c>
      <c r="N3" s="132"/>
    </row>
    <row r="4" spans="1:23" ht="22.5" customHeight="1">
      <c r="A4" s="85" t="s">
        <v>89</v>
      </c>
      <c r="B4" s="85" t="s">
        <v>90</v>
      </c>
      <c r="C4" s="534" t="s">
        <v>21</v>
      </c>
      <c r="D4" s="541" t="str">
        <f>VLOOKUP(A5,$A$44:$B$48,2,0)</f>
        <v>石川県</v>
      </c>
      <c r="E4" s="542"/>
      <c r="F4" s="423">
        <v>2</v>
      </c>
      <c r="G4" s="543" t="s">
        <v>87</v>
      </c>
      <c r="H4" s="543"/>
      <c r="I4" s="424">
        <v>0</v>
      </c>
      <c r="J4" s="541" t="str">
        <f>VLOOKUP(B5,$A$44:$B$48,2,0)</f>
        <v>長野県</v>
      </c>
      <c r="K4" s="544"/>
      <c r="M4" s="534" t="s">
        <v>21</v>
      </c>
      <c r="N4" s="541" t="str">
        <f>VLOOKUP(V5,$A$44:$B$48,2,0)</f>
        <v>新潟県</v>
      </c>
      <c r="O4" s="542"/>
      <c r="P4" s="423" t="s">
        <v>378</v>
      </c>
      <c r="Q4" s="543" t="s">
        <v>87</v>
      </c>
      <c r="R4" s="543"/>
      <c r="S4" s="424">
        <v>1</v>
      </c>
      <c r="T4" s="541" t="str">
        <f>VLOOKUP(W5,$A$44:$B$48,2,0)</f>
        <v>富山県</v>
      </c>
      <c r="U4" s="544"/>
      <c r="V4" s="87" t="s">
        <v>89</v>
      </c>
      <c r="W4" s="85" t="s">
        <v>90</v>
      </c>
    </row>
    <row r="5" spans="1:23" ht="22.5" customHeight="1" thickBot="1">
      <c r="A5" s="93">
        <v>2</v>
      </c>
      <c r="B5" s="94">
        <v>5</v>
      </c>
      <c r="C5" s="535"/>
      <c r="D5" s="536" t="s">
        <v>86</v>
      </c>
      <c r="E5" s="536"/>
      <c r="F5" s="538" t="s">
        <v>12</v>
      </c>
      <c r="G5" s="539"/>
      <c r="H5" s="539"/>
      <c r="I5" s="540"/>
      <c r="J5" s="536" t="s">
        <v>86</v>
      </c>
      <c r="K5" s="537"/>
      <c r="L5" s="88"/>
      <c r="M5" s="535"/>
      <c r="N5" s="536" t="s">
        <v>86</v>
      </c>
      <c r="O5" s="536"/>
      <c r="P5" s="538" t="s">
        <v>12</v>
      </c>
      <c r="Q5" s="539"/>
      <c r="R5" s="539"/>
      <c r="S5" s="540"/>
      <c r="T5" s="536" t="s">
        <v>86</v>
      </c>
      <c r="U5" s="537"/>
      <c r="V5" s="93">
        <v>3</v>
      </c>
      <c r="W5" s="94">
        <v>4</v>
      </c>
    </row>
    <row r="6" spans="1:23" ht="22.5" customHeight="1">
      <c r="A6" s="89">
        <f>VLOOKUP(A5,$A$44:$G$48,3,0)</f>
        <v>101</v>
      </c>
      <c r="B6" s="89">
        <f>VLOOKUP(B5,$A$44:$G$48,3,0)</f>
        <v>301</v>
      </c>
      <c r="C6" s="366" t="s">
        <v>81</v>
      </c>
      <c r="D6" s="515" t="str">
        <f>VLOOKUP(A6,'少年男子名簿'!$A$4:$M$28,12,0)</f>
        <v>才木朝亥寿</v>
      </c>
      <c r="E6" s="533"/>
      <c r="F6" s="919" t="s">
        <v>686</v>
      </c>
      <c r="G6" s="533" t="s">
        <v>676</v>
      </c>
      <c r="H6" s="533"/>
      <c r="I6" s="922" t="s">
        <v>686</v>
      </c>
      <c r="J6" s="533" t="str">
        <f>VLOOKUP(B6,'少年男子名簿'!$A$4:$M$28,12,0)</f>
        <v>木下昂大</v>
      </c>
      <c r="K6" s="526"/>
      <c r="L6" s="86"/>
      <c r="M6" s="366" t="s">
        <v>81</v>
      </c>
      <c r="N6" s="524" t="str">
        <f>VLOOKUP(V6,'少年男子名簿'!$A$4:$M$28,12,0)</f>
        <v>富樫匠</v>
      </c>
      <c r="O6" s="518"/>
      <c r="P6" s="925" t="s">
        <v>686</v>
      </c>
      <c r="Q6" s="533" t="s">
        <v>677</v>
      </c>
      <c r="R6" s="533"/>
      <c r="S6" s="922" t="s">
        <v>686</v>
      </c>
      <c r="T6" s="525" t="str">
        <f>VLOOKUP(W6,'少年男子名簿'!$A$4:$M$28,12,0)</f>
        <v>明石将太</v>
      </c>
      <c r="U6" s="526"/>
      <c r="V6" s="89">
        <f>VLOOKUP(V5,$A$44:$G$48,3,0)</f>
        <v>501</v>
      </c>
      <c r="W6" s="89">
        <f>VLOOKUP(W5,$A$44:$G$48,3,0)</f>
        <v>201</v>
      </c>
    </row>
    <row r="7" spans="1:23" ht="22.5" customHeight="1">
      <c r="A7" s="89">
        <f>VLOOKUP(A5,$A$44:$G$48,4,0)</f>
        <v>102</v>
      </c>
      <c r="B7" s="89">
        <f>VLOOKUP(B5,$A$44:$G$48,4,0)</f>
        <v>302</v>
      </c>
      <c r="C7" s="367" t="s">
        <v>82</v>
      </c>
      <c r="D7" s="522" t="str">
        <f>VLOOKUP(A7,'少年男子名簿'!$A$4:$M$28,12,0)</f>
        <v>任田匠吾</v>
      </c>
      <c r="E7" s="523"/>
      <c r="F7" s="920" t="s">
        <v>672</v>
      </c>
      <c r="G7" s="527" t="s">
        <v>377</v>
      </c>
      <c r="H7" s="527"/>
      <c r="I7" s="923"/>
      <c r="J7" s="528" t="str">
        <f>VLOOKUP(B7,'少年男子名簿'!$A$4:$M$28,12,0)</f>
        <v>石田漱哉</v>
      </c>
      <c r="K7" s="529"/>
      <c r="L7" s="86"/>
      <c r="M7" s="367" t="s">
        <v>82</v>
      </c>
      <c r="N7" s="522" t="str">
        <f>VLOOKUP(V7,'少年男子名簿'!$A$4:$M$28,12,0)</f>
        <v>田宮悠太</v>
      </c>
      <c r="O7" s="523"/>
      <c r="P7" s="920" t="s">
        <v>686</v>
      </c>
      <c r="Q7" s="527" t="s">
        <v>676</v>
      </c>
      <c r="R7" s="527"/>
      <c r="S7" s="923" t="s">
        <v>686</v>
      </c>
      <c r="T7" s="528" t="str">
        <f>VLOOKUP(W7,'少年男子名簿'!$A$4:$M$28,12,0)</f>
        <v>太田雄祐</v>
      </c>
      <c r="U7" s="529"/>
      <c r="V7" s="89">
        <f>VLOOKUP(V5,$A$44:$G$48,4,0)</f>
        <v>502</v>
      </c>
      <c r="W7" s="89">
        <f>VLOOKUP(W5,$A$44:$G$48,4,0)</f>
        <v>202</v>
      </c>
    </row>
    <row r="8" spans="1:23" ht="22.5" customHeight="1">
      <c r="A8" s="89">
        <f>VLOOKUP(A5,$A$44:$G$48,5,0)</f>
        <v>103</v>
      </c>
      <c r="B8" s="89">
        <f>VLOOKUP(B5,$A$44:$G$48,5,0)</f>
        <v>303</v>
      </c>
      <c r="C8" s="367" t="s">
        <v>83</v>
      </c>
      <c r="D8" s="522" t="str">
        <f>VLOOKUP(A8,'少年男子名簿'!$A$4:$M$28,12,0)</f>
        <v>端健生</v>
      </c>
      <c r="E8" s="523"/>
      <c r="F8" s="920" t="s">
        <v>670</v>
      </c>
      <c r="G8" s="527" t="s">
        <v>628</v>
      </c>
      <c r="H8" s="527"/>
      <c r="I8" s="923"/>
      <c r="J8" s="528" t="str">
        <f>VLOOKUP(B8,'少年男子名簿'!$A$4:$M$28,12,0)</f>
        <v>田中真澄</v>
      </c>
      <c r="K8" s="529"/>
      <c r="L8" s="86"/>
      <c r="M8" s="367" t="s">
        <v>83</v>
      </c>
      <c r="N8" s="522" t="str">
        <f>VLOOKUP(V8,'少年男子名簿'!$A$4:$M$28,12,0)</f>
        <v>サーワーワジャハット</v>
      </c>
      <c r="O8" s="523"/>
      <c r="P8" s="920"/>
      <c r="Q8" s="527" t="s">
        <v>377</v>
      </c>
      <c r="R8" s="527"/>
      <c r="S8" s="923" t="s">
        <v>672</v>
      </c>
      <c r="T8" s="528" t="str">
        <f>VLOOKUP(W8,'少年男子名簿'!$A$4:$M$28,12,0)</f>
        <v>向翔一郎</v>
      </c>
      <c r="U8" s="529"/>
      <c r="V8" s="89">
        <f>VLOOKUP(V5,$A$44:$G$48,5,0)</f>
        <v>503</v>
      </c>
      <c r="W8" s="89">
        <f>VLOOKUP(W5,$A$44:$G$48,5,0)</f>
        <v>203</v>
      </c>
    </row>
    <row r="9" spans="1:23" ht="28.5" customHeight="1">
      <c r="A9" s="89">
        <f>VLOOKUP(A5,$A$44:$G$48,6,0)</f>
        <v>104</v>
      </c>
      <c r="B9" s="89">
        <f>VLOOKUP(B5,$A$44:$G$48,6,0)</f>
        <v>304</v>
      </c>
      <c r="C9" s="367" t="s">
        <v>84</v>
      </c>
      <c r="D9" s="522" t="str">
        <f>VLOOKUP(A9,'少年男子名簿'!$A$4:$M$28,12,0)</f>
        <v>山上翔</v>
      </c>
      <c r="E9" s="523"/>
      <c r="F9" s="920" t="s">
        <v>686</v>
      </c>
      <c r="G9" s="527" t="s">
        <v>677</v>
      </c>
      <c r="H9" s="527"/>
      <c r="I9" s="923" t="s">
        <v>686</v>
      </c>
      <c r="J9" s="516" t="str">
        <f>VLOOKUP(B9,'少年男子名簿'!$A$4:$M$28,12,0)</f>
        <v>鳥羽潤</v>
      </c>
      <c r="K9" s="517"/>
      <c r="L9" s="86"/>
      <c r="M9" s="367" t="s">
        <v>84</v>
      </c>
      <c r="N9" s="522" t="str">
        <f>VLOOKUP(V9,'少年男子名簿'!$A$4:$M$28,12,0)</f>
        <v>加藤辰弥</v>
      </c>
      <c r="O9" s="523"/>
      <c r="P9" s="920" t="s">
        <v>686</v>
      </c>
      <c r="Q9" s="527" t="s">
        <v>676</v>
      </c>
      <c r="R9" s="527"/>
      <c r="S9" s="923" t="s">
        <v>686</v>
      </c>
      <c r="T9" s="528" t="str">
        <f>VLOOKUP(W9,'少年男子名簿'!$A$4:$M$28,12,0)</f>
        <v>竹田健悟</v>
      </c>
      <c r="U9" s="529"/>
      <c r="V9" s="89">
        <f>VLOOKUP(V5,$A$44:$G$48,6,0)</f>
        <v>504</v>
      </c>
      <c r="W9" s="89">
        <f>VLOOKUP(W5,$A$44:$G$48,6,0)</f>
        <v>204</v>
      </c>
    </row>
    <row r="10" spans="1:23" ht="22.5" customHeight="1" thickBot="1">
      <c r="A10" s="89">
        <f>VLOOKUP(A5,$A$44:$G$48,7,0)</f>
        <v>105</v>
      </c>
      <c r="B10" s="89">
        <f>VLOOKUP(B5,$A$44:$G$48,7,0)</f>
        <v>305</v>
      </c>
      <c r="C10" s="368" t="s">
        <v>85</v>
      </c>
      <c r="D10" s="519" t="str">
        <f>VLOOKUP(A10,'少年男子名簿'!$A$4:$M$28,12,0)</f>
        <v>中川和士</v>
      </c>
      <c r="E10" s="520"/>
      <c r="F10" s="921" t="s">
        <v>686</v>
      </c>
      <c r="G10" s="521" t="s">
        <v>677</v>
      </c>
      <c r="H10" s="521"/>
      <c r="I10" s="924" t="s">
        <v>686</v>
      </c>
      <c r="J10" s="530" t="str">
        <f>VLOOKUP(B10,'少年男子名簿'!$A$4:$M$28,12,0)</f>
        <v>山口駿輔</v>
      </c>
      <c r="K10" s="531"/>
      <c r="L10" s="86"/>
      <c r="M10" s="368" t="s">
        <v>85</v>
      </c>
      <c r="N10" s="519" t="str">
        <f>VLOOKUP(V10,'少年男子名簿'!$A$4:$M$28,12,0)</f>
        <v>磯部宜志</v>
      </c>
      <c r="O10" s="520"/>
      <c r="P10" s="921" t="s">
        <v>671</v>
      </c>
      <c r="Q10" s="521" t="s">
        <v>675</v>
      </c>
      <c r="R10" s="521"/>
      <c r="S10" s="924"/>
      <c r="T10" s="530" t="str">
        <f>VLOOKUP(W10,'少年男子名簿'!$A$4:$M$28,12,0)</f>
        <v>原田誠丈</v>
      </c>
      <c r="U10" s="531"/>
      <c r="V10" s="89">
        <f>VLOOKUP(V5,$A$44:$G$48,7,0)</f>
        <v>505</v>
      </c>
      <c r="W10" s="89">
        <f>VLOOKUP(W5,$A$44:$G$48,7,0)</f>
        <v>205</v>
      </c>
    </row>
    <row r="11" spans="3:13" ht="21" customHeight="1" thickBot="1">
      <c r="C11" s="425" t="s">
        <v>244</v>
      </c>
      <c r="M11" s="425" t="s">
        <v>245</v>
      </c>
    </row>
    <row r="12" spans="1:23" ht="22.5" customHeight="1">
      <c r="A12" s="85" t="s">
        <v>89</v>
      </c>
      <c r="B12" s="85" t="s">
        <v>90</v>
      </c>
      <c r="C12" s="534" t="s">
        <v>21</v>
      </c>
      <c r="D12" s="541" t="str">
        <f>VLOOKUP(A13,$A$44:$B$48,2,0)</f>
        <v>福井県</v>
      </c>
      <c r="E12" s="542"/>
      <c r="F12" s="423">
        <v>2</v>
      </c>
      <c r="G12" s="543" t="s">
        <v>87</v>
      </c>
      <c r="H12" s="543"/>
      <c r="I12" s="424" t="s">
        <v>642</v>
      </c>
      <c r="J12" s="541" t="str">
        <f>VLOOKUP(B13,$A$44:$B$48,2,0)</f>
        <v>長野県</v>
      </c>
      <c r="K12" s="544"/>
      <c r="M12" s="534" t="s">
        <v>21</v>
      </c>
      <c r="N12" s="541" t="str">
        <f>VLOOKUP(V13,$A$44:$B$48,2,0)</f>
        <v>石川県</v>
      </c>
      <c r="O12" s="542"/>
      <c r="P12" s="423">
        <v>0</v>
      </c>
      <c r="Q12" s="543" t="s">
        <v>87</v>
      </c>
      <c r="R12" s="543"/>
      <c r="S12" s="424">
        <v>1</v>
      </c>
      <c r="T12" s="541" t="str">
        <f>VLOOKUP(W13,$A$44:$B$48,2,0)</f>
        <v>新潟県</v>
      </c>
      <c r="U12" s="544"/>
      <c r="V12" s="87" t="s">
        <v>89</v>
      </c>
      <c r="W12" s="85" t="s">
        <v>90</v>
      </c>
    </row>
    <row r="13" spans="1:23" ht="22.5" customHeight="1" thickBot="1">
      <c r="A13" s="93">
        <v>1</v>
      </c>
      <c r="B13" s="94">
        <v>5</v>
      </c>
      <c r="C13" s="535"/>
      <c r="D13" s="536" t="s">
        <v>86</v>
      </c>
      <c r="E13" s="536"/>
      <c r="F13" s="538" t="s">
        <v>12</v>
      </c>
      <c r="G13" s="539"/>
      <c r="H13" s="539"/>
      <c r="I13" s="540"/>
      <c r="J13" s="536" t="s">
        <v>86</v>
      </c>
      <c r="K13" s="537"/>
      <c r="L13" s="88"/>
      <c r="M13" s="535"/>
      <c r="N13" s="536" t="s">
        <v>86</v>
      </c>
      <c r="O13" s="536"/>
      <c r="P13" s="538" t="s">
        <v>12</v>
      </c>
      <c r="Q13" s="539"/>
      <c r="R13" s="539"/>
      <c r="S13" s="540"/>
      <c r="T13" s="536" t="s">
        <v>86</v>
      </c>
      <c r="U13" s="537"/>
      <c r="V13" s="93">
        <v>2</v>
      </c>
      <c r="W13" s="94">
        <v>3</v>
      </c>
    </row>
    <row r="14" spans="1:23" ht="22.5" customHeight="1">
      <c r="A14" s="89">
        <f>VLOOKUP(A13,$A$44:$G$48,3,0)</f>
        <v>401</v>
      </c>
      <c r="B14" s="89">
        <f>VLOOKUP(B13,$A$44:$G$48,3,0)</f>
        <v>301</v>
      </c>
      <c r="C14" s="366" t="s">
        <v>81</v>
      </c>
      <c r="D14" s="515" t="str">
        <f>VLOOKUP(A14,'少年男子名簿'!$A$4:$M$28,12,0)</f>
        <v>松山紀貴</v>
      </c>
      <c r="E14" s="533"/>
      <c r="F14" s="919"/>
      <c r="G14" s="533" t="s">
        <v>685</v>
      </c>
      <c r="H14" s="533"/>
      <c r="I14" s="922" t="s">
        <v>671</v>
      </c>
      <c r="J14" s="533" t="str">
        <f>VLOOKUP(B14,'少年男子名簿'!$A$4:$M$28,12,0)</f>
        <v>木下昂大</v>
      </c>
      <c r="K14" s="526"/>
      <c r="L14" s="86"/>
      <c r="M14" s="366" t="s">
        <v>81</v>
      </c>
      <c r="N14" s="524" t="str">
        <f>VLOOKUP(V14,'少年男子名簿'!$A$4:$M$28,12,0)</f>
        <v>才木朝亥寿</v>
      </c>
      <c r="O14" s="518"/>
      <c r="P14" s="925" t="s">
        <v>686</v>
      </c>
      <c r="Q14" s="533" t="s">
        <v>676</v>
      </c>
      <c r="R14" s="533"/>
      <c r="S14" s="922" t="s">
        <v>686</v>
      </c>
      <c r="T14" s="525" t="str">
        <f>VLOOKUP(W14,'少年男子名簿'!$A$4:$M$28,12,0)</f>
        <v>富樫匠</v>
      </c>
      <c r="U14" s="526"/>
      <c r="V14" s="89">
        <f>VLOOKUP(V13,$A$44:$G$48,3,0)</f>
        <v>101</v>
      </c>
      <c r="W14" s="89">
        <f>VLOOKUP(W13,$A$44:$G$48,3,0)</f>
        <v>501</v>
      </c>
    </row>
    <row r="15" spans="1:23" ht="22.5" customHeight="1">
      <c r="A15" s="89">
        <f>VLOOKUP(A13,$A$44:$G$48,4,0)</f>
        <v>402</v>
      </c>
      <c r="B15" s="89">
        <f>VLOOKUP(B13,$A$44:$G$48,4,0)</f>
        <v>302</v>
      </c>
      <c r="C15" s="367" t="s">
        <v>82</v>
      </c>
      <c r="D15" s="522" t="str">
        <f>VLOOKUP(A15,'少年男子名簿'!$A$4:$M$28,12,0)</f>
        <v>ダシドラムイシドルジ</v>
      </c>
      <c r="E15" s="523"/>
      <c r="F15" s="920" t="s">
        <v>672</v>
      </c>
      <c r="G15" s="527" t="s">
        <v>377</v>
      </c>
      <c r="H15" s="527"/>
      <c r="I15" s="923"/>
      <c r="J15" s="528" t="str">
        <f>VLOOKUP(B15,'少年男子名簿'!$A$4:$M$28,12,0)</f>
        <v>石田漱哉</v>
      </c>
      <c r="K15" s="529"/>
      <c r="L15" s="86"/>
      <c r="M15" s="367" t="s">
        <v>82</v>
      </c>
      <c r="N15" s="522" t="str">
        <f>VLOOKUP(V15,'少年男子名簿'!$A$4:$M$28,12,0)</f>
        <v>任田匠吾</v>
      </c>
      <c r="O15" s="523"/>
      <c r="P15" s="920" t="s">
        <v>686</v>
      </c>
      <c r="Q15" s="527" t="s">
        <v>676</v>
      </c>
      <c r="R15" s="527"/>
      <c r="S15" s="923" t="s">
        <v>686</v>
      </c>
      <c r="T15" s="528" t="str">
        <f>VLOOKUP(W15,'少年男子名簿'!$A$4:$M$28,12,0)</f>
        <v>田宮悠太</v>
      </c>
      <c r="U15" s="529"/>
      <c r="V15" s="89">
        <f>VLOOKUP(V13,$A$44:$G$48,4,0)</f>
        <v>102</v>
      </c>
      <c r="W15" s="89">
        <f>VLOOKUP(W13,$A$44:$G$48,4,0)</f>
        <v>502</v>
      </c>
    </row>
    <row r="16" spans="1:23" ht="22.5" customHeight="1">
      <c r="A16" s="89">
        <f>VLOOKUP(A13,$A$44:$G$48,5,0)</f>
        <v>403</v>
      </c>
      <c r="B16" s="89">
        <f>VLOOKUP(B13,$A$44:$G$48,5,0)</f>
        <v>303</v>
      </c>
      <c r="C16" s="367" t="s">
        <v>83</v>
      </c>
      <c r="D16" s="522" t="str">
        <f>VLOOKUP(A16,'少年男子名簿'!$A$4:$M$28,12,0)</f>
        <v>白川剛章</v>
      </c>
      <c r="E16" s="523"/>
      <c r="F16" s="920" t="s">
        <v>671</v>
      </c>
      <c r="G16" s="527" t="s">
        <v>375</v>
      </c>
      <c r="H16" s="527"/>
      <c r="I16" s="923"/>
      <c r="J16" s="528" t="str">
        <f>VLOOKUP(B16,'少年男子名簿'!$A$4:$M$28,12,0)</f>
        <v>田中真澄</v>
      </c>
      <c r="K16" s="529"/>
      <c r="L16" s="86"/>
      <c r="M16" s="367" t="s">
        <v>83</v>
      </c>
      <c r="N16" s="522" t="str">
        <f>VLOOKUP(V16,'少年男子名簿'!$A$4:$M$28,12,0)</f>
        <v>端健生</v>
      </c>
      <c r="O16" s="523"/>
      <c r="P16" s="920" t="s">
        <v>686</v>
      </c>
      <c r="Q16" s="527" t="s">
        <v>676</v>
      </c>
      <c r="R16" s="527"/>
      <c r="S16" s="923" t="s">
        <v>686</v>
      </c>
      <c r="T16" s="528" t="str">
        <f>VLOOKUP(W16,'少年男子名簿'!$A$4:$M$28,12,0)</f>
        <v>サーワーワジャハット</v>
      </c>
      <c r="U16" s="529"/>
      <c r="V16" s="89">
        <f>VLOOKUP(V13,$A$44:$G$48,5,0)</f>
        <v>103</v>
      </c>
      <c r="W16" s="89">
        <f>VLOOKUP(W13,$A$44:$G$48,5,0)</f>
        <v>503</v>
      </c>
    </row>
    <row r="17" spans="1:23" ht="28.5" customHeight="1">
      <c r="A17" s="89">
        <f>VLOOKUP(A13,$A$44:$G$48,6,0)</f>
        <v>404</v>
      </c>
      <c r="B17" s="89">
        <f>VLOOKUP(B13,$A$44:$G$48,6,0)</f>
        <v>304</v>
      </c>
      <c r="C17" s="367" t="s">
        <v>84</v>
      </c>
      <c r="D17" s="484" t="str">
        <f>VLOOKUP(A17,'少年男子名簿'!$A$4:$M$28,12,0)</f>
        <v>伊藤悦輝</v>
      </c>
      <c r="E17" s="485"/>
      <c r="F17" s="920"/>
      <c r="G17" s="527" t="s">
        <v>684</v>
      </c>
      <c r="H17" s="527"/>
      <c r="I17" s="923" t="s">
        <v>671</v>
      </c>
      <c r="J17" s="516" t="str">
        <f>VLOOKUP(B17,'少年男子名簿'!$A$4:$M$28,12,0)</f>
        <v>鳥羽潤</v>
      </c>
      <c r="K17" s="517"/>
      <c r="L17" s="86"/>
      <c r="M17" s="367" t="s">
        <v>84</v>
      </c>
      <c r="N17" s="522" t="str">
        <f>VLOOKUP(V17,'少年男子名簿'!$A$4:$M$28,12,0)</f>
        <v>山上翔</v>
      </c>
      <c r="O17" s="523"/>
      <c r="P17" s="920" t="s">
        <v>686</v>
      </c>
      <c r="Q17" s="527" t="s">
        <v>676</v>
      </c>
      <c r="R17" s="527"/>
      <c r="S17" s="923" t="s">
        <v>686</v>
      </c>
      <c r="T17" s="528" t="str">
        <f>VLOOKUP(W17,'少年男子名簿'!$A$4:$M$28,12,0)</f>
        <v>加藤辰弥</v>
      </c>
      <c r="U17" s="529"/>
      <c r="V17" s="89">
        <f>VLOOKUP(V13,$A$44:$G$48,6,0)</f>
        <v>104</v>
      </c>
      <c r="W17" s="89">
        <f>VLOOKUP(W13,$A$44:$G$48,6,0)</f>
        <v>504</v>
      </c>
    </row>
    <row r="18" spans="1:23" ht="22.5" customHeight="1" thickBot="1">
      <c r="A18" s="89">
        <f>VLOOKUP(A13,$A$44:$G$48,7,0)</f>
        <v>405</v>
      </c>
      <c r="B18" s="89">
        <f>VLOOKUP(B13,$A$44:$G$48,7,0)</f>
        <v>305</v>
      </c>
      <c r="C18" s="368" t="s">
        <v>85</v>
      </c>
      <c r="D18" s="519" t="str">
        <f>VLOOKUP(A18,'少年男子名簿'!$A$4:$M$28,12,0)</f>
        <v>山口嗣也</v>
      </c>
      <c r="E18" s="520"/>
      <c r="F18" s="921" t="s">
        <v>686</v>
      </c>
      <c r="G18" s="521" t="s">
        <v>676</v>
      </c>
      <c r="H18" s="521"/>
      <c r="I18" s="924" t="s">
        <v>686</v>
      </c>
      <c r="J18" s="530" t="str">
        <f>VLOOKUP(B18,'少年男子名簿'!$A$4:$M$28,12,0)</f>
        <v>山口駿輔</v>
      </c>
      <c r="K18" s="531"/>
      <c r="L18" s="86"/>
      <c r="M18" s="368" t="s">
        <v>85</v>
      </c>
      <c r="N18" s="519" t="str">
        <f>VLOOKUP(V18,'少年男子名簿'!$A$4:$M$28,12,0)</f>
        <v>中川和士</v>
      </c>
      <c r="O18" s="520"/>
      <c r="P18" s="921"/>
      <c r="Q18" s="521" t="s">
        <v>687</v>
      </c>
      <c r="R18" s="521"/>
      <c r="S18" s="924" t="s">
        <v>671</v>
      </c>
      <c r="T18" s="530" t="str">
        <f>VLOOKUP(W18,'少年男子名簿'!$A$4:$M$28,12,0)</f>
        <v>磯部宜志</v>
      </c>
      <c r="U18" s="531"/>
      <c r="V18" s="89">
        <f>VLOOKUP(V13,$A$44:$G$48,7,0)</f>
        <v>105</v>
      </c>
      <c r="W18" s="89">
        <f>VLOOKUP(W13,$A$44:$G$48,7,0)</f>
        <v>505</v>
      </c>
    </row>
    <row r="19" spans="3:13" ht="21" customHeight="1" thickBot="1">
      <c r="C19" s="425" t="s">
        <v>246</v>
      </c>
      <c r="M19" s="425" t="s">
        <v>247</v>
      </c>
    </row>
    <row r="20" spans="1:23" ht="22.5" customHeight="1">
      <c r="A20" s="85" t="s">
        <v>89</v>
      </c>
      <c r="B20" s="85" t="s">
        <v>90</v>
      </c>
      <c r="C20" s="534" t="s">
        <v>21</v>
      </c>
      <c r="D20" s="541" t="str">
        <f>VLOOKUP(A21,$A$44:$B$48,2,0)</f>
        <v>福井県</v>
      </c>
      <c r="E20" s="542"/>
      <c r="F20" s="423">
        <v>3</v>
      </c>
      <c r="G20" s="543" t="s">
        <v>87</v>
      </c>
      <c r="H20" s="543"/>
      <c r="I20" s="424">
        <v>0</v>
      </c>
      <c r="J20" s="541" t="str">
        <f>VLOOKUP(B21,$A$44:$B$48,2,0)</f>
        <v>富山県</v>
      </c>
      <c r="K20" s="544"/>
      <c r="M20" s="534" t="s">
        <v>21</v>
      </c>
      <c r="N20" s="541" t="str">
        <f>VLOOKUP(V21,$A$44:$B$48,2,0)</f>
        <v>新潟県</v>
      </c>
      <c r="O20" s="542"/>
      <c r="P20" s="423">
        <v>2</v>
      </c>
      <c r="Q20" s="543" t="s">
        <v>87</v>
      </c>
      <c r="R20" s="543"/>
      <c r="S20" s="424">
        <v>1</v>
      </c>
      <c r="T20" s="541" t="str">
        <f>VLOOKUP(W21,$A$44:$B$48,2,0)</f>
        <v>長野県</v>
      </c>
      <c r="U20" s="544"/>
      <c r="V20" s="87" t="s">
        <v>89</v>
      </c>
      <c r="W20" s="85" t="s">
        <v>90</v>
      </c>
    </row>
    <row r="21" spans="1:23" ht="22.5" customHeight="1" thickBot="1">
      <c r="A21" s="93">
        <v>1</v>
      </c>
      <c r="B21" s="94">
        <v>4</v>
      </c>
      <c r="C21" s="535"/>
      <c r="D21" s="536" t="s">
        <v>86</v>
      </c>
      <c r="E21" s="536"/>
      <c r="F21" s="538" t="s">
        <v>12</v>
      </c>
      <c r="G21" s="539"/>
      <c r="H21" s="539"/>
      <c r="I21" s="540"/>
      <c r="J21" s="536" t="s">
        <v>86</v>
      </c>
      <c r="K21" s="537"/>
      <c r="L21" s="88"/>
      <c r="M21" s="535"/>
      <c r="N21" s="536" t="s">
        <v>86</v>
      </c>
      <c r="O21" s="536"/>
      <c r="P21" s="538" t="s">
        <v>12</v>
      </c>
      <c r="Q21" s="539"/>
      <c r="R21" s="539"/>
      <c r="S21" s="540"/>
      <c r="T21" s="536" t="s">
        <v>86</v>
      </c>
      <c r="U21" s="537"/>
      <c r="V21" s="93">
        <v>3</v>
      </c>
      <c r="W21" s="94">
        <v>5</v>
      </c>
    </row>
    <row r="22" spans="1:23" ht="22.5" customHeight="1">
      <c r="A22" s="89">
        <f>VLOOKUP(A21,$A$44:$G$48,3,0)</f>
        <v>401</v>
      </c>
      <c r="B22" s="89">
        <f>VLOOKUP(B21,$A$44:$G$48,3,0)</f>
        <v>201</v>
      </c>
      <c r="C22" s="366" t="s">
        <v>81</v>
      </c>
      <c r="D22" s="515" t="str">
        <f>VLOOKUP(A22,'少年男子名簿'!$A$4:$M$28,12,0)</f>
        <v>松山紀貴</v>
      </c>
      <c r="E22" s="533"/>
      <c r="F22" s="919" t="s">
        <v>671</v>
      </c>
      <c r="G22" s="533" t="s">
        <v>689</v>
      </c>
      <c r="H22" s="533"/>
      <c r="I22" s="922"/>
      <c r="J22" s="533" t="str">
        <f>VLOOKUP(B22,'少年男子名簿'!$A$4:$M$28,12,0)</f>
        <v>明石将太</v>
      </c>
      <c r="K22" s="526"/>
      <c r="L22" s="86"/>
      <c r="M22" s="366" t="s">
        <v>81</v>
      </c>
      <c r="N22" s="524" t="str">
        <f>VLOOKUP(V22,'少年男子名簿'!$A$4:$M$28,12,0)</f>
        <v>富樫匠</v>
      </c>
      <c r="O22" s="518"/>
      <c r="P22" s="925" t="s">
        <v>686</v>
      </c>
      <c r="Q22" s="533" t="s">
        <v>676</v>
      </c>
      <c r="R22" s="533"/>
      <c r="S22" s="922" t="s">
        <v>686</v>
      </c>
      <c r="T22" s="525" t="str">
        <f>VLOOKUP(W22,'少年男子名簿'!$A$4:$M$28,12,0)</f>
        <v>木下昂大</v>
      </c>
      <c r="U22" s="526"/>
      <c r="V22" s="89">
        <f>VLOOKUP(V21,$A$44:$G$48,3,0)</f>
        <v>501</v>
      </c>
      <c r="W22" s="89">
        <f>VLOOKUP(W21,$A$44:$G$48,3,0)</f>
        <v>301</v>
      </c>
    </row>
    <row r="23" spans="1:23" ht="22.5" customHeight="1">
      <c r="A23" s="89">
        <f>VLOOKUP(A21,$A$44:$G$48,4,0)</f>
        <v>402</v>
      </c>
      <c r="B23" s="89">
        <f>VLOOKUP(B21,$A$44:$G$48,4,0)</f>
        <v>202</v>
      </c>
      <c r="C23" s="367" t="s">
        <v>82</v>
      </c>
      <c r="D23" s="522" t="str">
        <f>VLOOKUP(A23,'少年男子名簿'!$A$4:$M$28,12,0)</f>
        <v>ダシドラムイシドルジ</v>
      </c>
      <c r="E23" s="523"/>
      <c r="F23" s="920" t="s">
        <v>671</v>
      </c>
      <c r="G23" s="527" t="s">
        <v>689</v>
      </c>
      <c r="H23" s="527"/>
      <c r="I23" s="923"/>
      <c r="J23" s="528" t="str">
        <f>VLOOKUP(B23,'少年男子名簿'!$A$4:$M$28,12,0)</f>
        <v>太田雄祐</v>
      </c>
      <c r="K23" s="529"/>
      <c r="L23" s="86"/>
      <c r="M23" s="367" t="s">
        <v>82</v>
      </c>
      <c r="N23" s="522" t="str">
        <f>VLOOKUP(V23,'少年男子名簿'!$A$4:$M$28,12,0)</f>
        <v>田宮悠太</v>
      </c>
      <c r="O23" s="523"/>
      <c r="P23" s="920" t="s">
        <v>671</v>
      </c>
      <c r="Q23" s="527" t="s">
        <v>681</v>
      </c>
      <c r="R23" s="527"/>
      <c r="S23" s="923"/>
      <c r="T23" s="528" t="str">
        <f>VLOOKUP(W23,'少年男子名簿'!$A$4:$M$28,12,0)</f>
        <v>石田漱哉</v>
      </c>
      <c r="U23" s="529"/>
      <c r="V23" s="89">
        <f>VLOOKUP(V21,$A$44:$G$48,4,0)</f>
        <v>502</v>
      </c>
      <c r="W23" s="89">
        <f>VLOOKUP(W21,$A$44:$G$48,4,0)</f>
        <v>302</v>
      </c>
    </row>
    <row r="24" spans="1:23" ht="22.5" customHeight="1">
      <c r="A24" s="89">
        <f>VLOOKUP(A21,$A$44:$G$48,5,0)</f>
        <v>403</v>
      </c>
      <c r="B24" s="89">
        <f>VLOOKUP(B21,$A$44:$G$48,5,0)</f>
        <v>203</v>
      </c>
      <c r="C24" s="367" t="s">
        <v>83</v>
      </c>
      <c r="D24" s="522" t="str">
        <f>VLOOKUP(A24,'少年男子名簿'!$A$4:$M$28,12,0)</f>
        <v>白川剛章</v>
      </c>
      <c r="E24" s="523"/>
      <c r="F24" s="920" t="s">
        <v>686</v>
      </c>
      <c r="G24" s="527" t="s">
        <v>676</v>
      </c>
      <c r="H24" s="527"/>
      <c r="I24" s="923" t="s">
        <v>686</v>
      </c>
      <c r="J24" s="528" t="str">
        <f>VLOOKUP(B24,'少年男子名簿'!$A$4:$M$28,12,0)</f>
        <v>向翔一郎</v>
      </c>
      <c r="K24" s="529"/>
      <c r="L24" s="86"/>
      <c r="M24" s="367" t="s">
        <v>83</v>
      </c>
      <c r="N24" s="522" t="str">
        <f>VLOOKUP(V24,'少年男子名簿'!$A$4:$M$28,12,0)</f>
        <v>サーワーワジャハット</v>
      </c>
      <c r="O24" s="523"/>
      <c r="P24" s="920" t="s">
        <v>671</v>
      </c>
      <c r="Q24" s="527" t="s">
        <v>695</v>
      </c>
      <c r="R24" s="527"/>
      <c r="S24" s="923"/>
      <c r="T24" s="528" t="str">
        <f>VLOOKUP(W24,'少年男子名簿'!$A$4:$M$28,12,0)</f>
        <v>田中真澄</v>
      </c>
      <c r="U24" s="529"/>
      <c r="V24" s="89">
        <f>VLOOKUP(V21,$A$44:$G$48,5,0)</f>
        <v>503</v>
      </c>
      <c r="W24" s="89">
        <f>VLOOKUP(W21,$A$44:$G$48,5,0)</f>
        <v>303</v>
      </c>
    </row>
    <row r="25" spans="1:23" ht="28.5" customHeight="1">
      <c r="A25" s="89">
        <f>VLOOKUP(A21,$A$44:$G$48,6,0)</f>
        <v>404</v>
      </c>
      <c r="B25" s="89">
        <f>VLOOKUP(B21,$A$44:$G$48,6,0)</f>
        <v>204</v>
      </c>
      <c r="C25" s="367" t="s">
        <v>84</v>
      </c>
      <c r="D25" s="484" t="str">
        <f>VLOOKUP(A25,'少年男子名簿'!$A$4:$M$28,12,0)</f>
        <v>伊藤悦輝</v>
      </c>
      <c r="E25" s="485"/>
      <c r="F25" s="920" t="s">
        <v>671</v>
      </c>
      <c r="G25" s="527" t="s">
        <v>684</v>
      </c>
      <c r="H25" s="527"/>
      <c r="I25" s="923"/>
      <c r="J25" s="528" t="str">
        <f>VLOOKUP(B25,'少年男子名簿'!$A$4:$M$28,12,0)</f>
        <v>竹田健悟</v>
      </c>
      <c r="K25" s="529"/>
      <c r="L25" s="86"/>
      <c r="M25" s="367" t="s">
        <v>84</v>
      </c>
      <c r="N25" s="484" t="str">
        <f>VLOOKUP(V25,'少年男子名簿'!$A$4:$M$28,12,0)</f>
        <v>加藤辰弥</v>
      </c>
      <c r="O25" s="485"/>
      <c r="P25" s="920"/>
      <c r="Q25" s="527" t="s">
        <v>694</v>
      </c>
      <c r="R25" s="527"/>
      <c r="S25" s="923" t="s">
        <v>671</v>
      </c>
      <c r="T25" s="528" t="str">
        <f>VLOOKUP(W25,'少年男子名簿'!$A$4:$M$28,12,0)</f>
        <v>鳥羽潤</v>
      </c>
      <c r="U25" s="529"/>
      <c r="V25" s="89">
        <f>VLOOKUP(V21,$A$44:$G$48,6,0)</f>
        <v>504</v>
      </c>
      <c r="W25" s="89">
        <f>VLOOKUP(W21,$A$44:$G$48,6,0)</f>
        <v>304</v>
      </c>
    </row>
    <row r="26" spans="1:23" ht="22.5" customHeight="1" thickBot="1">
      <c r="A26" s="89">
        <f>VLOOKUP(A21,$A$44:$G$48,7,0)</f>
        <v>405</v>
      </c>
      <c r="B26" s="89">
        <f>VLOOKUP(B21,$A$44:$G$48,7,0)</f>
        <v>205</v>
      </c>
      <c r="C26" s="368" t="s">
        <v>85</v>
      </c>
      <c r="D26" s="519" t="str">
        <f>VLOOKUP(A26,'少年男子名簿'!$A$4:$M$28,12,0)</f>
        <v>山口嗣也</v>
      </c>
      <c r="E26" s="520"/>
      <c r="F26" s="921" t="s">
        <v>686</v>
      </c>
      <c r="G26" s="521" t="s">
        <v>676</v>
      </c>
      <c r="H26" s="521"/>
      <c r="I26" s="924" t="s">
        <v>686</v>
      </c>
      <c r="J26" s="530" t="str">
        <f>VLOOKUP(B26,'少年男子名簿'!$A$4:$M$28,12,0)</f>
        <v>原田誠丈</v>
      </c>
      <c r="K26" s="531"/>
      <c r="L26" s="86"/>
      <c r="M26" s="368" t="s">
        <v>85</v>
      </c>
      <c r="N26" s="519" t="str">
        <f>VLOOKUP(V26,'少年男子名簿'!$A$4:$M$28,12,0)</f>
        <v>磯部宜志</v>
      </c>
      <c r="O26" s="520"/>
      <c r="P26" s="921" t="s">
        <v>686</v>
      </c>
      <c r="Q26" s="521" t="s">
        <v>676</v>
      </c>
      <c r="R26" s="521"/>
      <c r="S26" s="924" t="s">
        <v>686</v>
      </c>
      <c r="T26" s="530" t="str">
        <f>VLOOKUP(W26,'少年男子名簿'!$A$4:$M$28,12,0)</f>
        <v>山口駿輔</v>
      </c>
      <c r="U26" s="531"/>
      <c r="V26" s="89">
        <f>VLOOKUP(V21,$A$44:$G$48,7,0)</f>
        <v>505</v>
      </c>
      <c r="W26" s="89">
        <f>VLOOKUP(W21,$A$44:$G$48,7,0)</f>
        <v>305</v>
      </c>
    </row>
    <row r="27" spans="3:13" ht="21" customHeight="1" thickBot="1">
      <c r="C27" s="425" t="s">
        <v>248</v>
      </c>
      <c r="M27" s="425" t="s">
        <v>249</v>
      </c>
    </row>
    <row r="28" spans="1:23" ht="22.5" customHeight="1">
      <c r="A28" s="85" t="s">
        <v>89</v>
      </c>
      <c r="B28" s="85" t="s">
        <v>90</v>
      </c>
      <c r="C28" s="534" t="s">
        <v>21</v>
      </c>
      <c r="D28" s="541" t="str">
        <f>VLOOKUP(A29,$A$44:$B$48,2,0)</f>
        <v>福井県</v>
      </c>
      <c r="E28" s="542"/>
      <c r="F28" s="423">
        <v>2</v>
      </c>
      <c r="G28" s="543" t="s">
        <v>87</v>
      </c>
      <c r="H28" s="543"/>
      <c r="I28" s="424">
        <v>3</v>
      </c>
      <c r="J28" s="541" t="str">
        <f>VLOOKUP(B29,$A$44:$B$48,2,0)</f>
        <v>新潟県</v>
      </c>
      <c r="K28" s="544"/>
      <c r="M28" s="534" t="s">
        <v>21</v>
      </c>
      <c r="N28" s="541" t="str">
        <f>VLOOKUP(V29,$A$44:$B$48,2,0)</f>
        <v>石川県</v>
      </c>
      <c r="O28" s="542"/>
      <c r="P28" s="423">
        <v>0</v>
      </c>
      <c r="Q28" s="543" t="s">
        <v>87</v>
      </c>
      <c r="R28" s="543"/>
      <c r="S28" s="424">
        <v>1</v>
      </c>
      <c r="T28" s="541" t="str">
        <f>VLOOKUP(W29,$A$44:$B$48,2,0)</f>
        <v>富山県</v>
      </c>
      <c r="U28" s="544"/>
      <c r="V28" s="87" t="s">
        <v>89</v>
      </c>
      <c r="W28" s="85" t="s">
        <v>90</v>
      </c>
    </row>
    <row r="29" spans="1:23" ht="22.5" customHeight="1" thickBot="1">
      <c r="A29" s="93">
        <v>1</v>
      </c>
      <c r="B29" s="94">
        <v>3</v>
      </c>
      <c r="C29" s="535"/>
      <c r="D29" s="536" t="s">
        <v>86</v>
      </c>
      <c r="E29" s="536"/>
      <c r="F29" s="538" t="s">
        <v>12</v>
      </c>
      <c r="G29" s="539"/>
      <c r="H29" s="539"/>
      <c r="I29" s="540"/>
      <c r="J29" s="536" t="s">
        <v>86</v>
      </c>
      <c r="K29" s="537"/>
      <c r="L29" s="88"/>
      <c r="M29" s="535"/>
      <c r="N29" s="536" t="s">
        <v>86</v>
      </c>
      <c r="O29" s="536"/>
      <c r="P29" s="538" t="s">
        <v>12</v>
      </c>
      <c r="Q29" s="539"/>
      <c r="R29" s="539"/>
      <c r="S29" s="540"/>
      <c r="T29" s="536" t="s">
        <v>86</v>
      </c>
      <c r="U29" s="537"/>
      <c r="V29" s="93">
        <v>2</v>
      </c>
      <c r="W29" s="94">
        <v>4</v>
      </c>
    </row>
    <row r="30" spans="1:23" ht="22.5" customHeight="1">
      <c r="A30" s="89">
        <f>VLOOKUP(A29,$A$44:$G$48,3,0)</f>
        <v>401</v>
      </c>
      <c r="B30" s="89">
        <f>VLOOKUP(B29,$A$44:$G$48,3,0)</f>
        <v>501</v>
      </c>
      <c r="C30" s="366" t="s">
        <v>81</v>
      </c>
      <c r="D30" s="515" t="str">
        <f>VLOOKUP(A30,'少年男子名簿'!$A$4:$M$28,12,0)</f>
        <v>松山紀貴</v>
      </c>
      <c r="E30" s="533"/>
      <c r="F30" s="919"/>
      <c r="G30" s="533" t="s">
        <v>679</v>
      </c>
      <c r="H30" s="533"/>
      <c r="I30" s="922" t="s">
        <v>671</v>
      </c>
      <c r="J30" s="533" t="str">
        <f>VLOOKUP(B30,'少年男子名簿'!$A$4:$M$28,12,0)</f>
        <v>富樫匠</v>
      </c>
      <c r="K30" s="526"/>
      <c r="L30" s="86"/>
      <c r="M30" s="366" t="s">
        <v>81</v>
      </c>
      <c r="N30" s="524" t="str">
        <f>VLOOKUP(V30,'少年男子名簿'!$A$4:$M$28,12,0)</f>
        <v>才木朝亥寿</v>
      </c>
      <c r="O30" s="518"/>
      <c r="P30" s="925" t="s">
        <v>686</v>
      </c>
      <c r="Q30" s="533" t="s">
        <v>676</v>
      </c>
      <c r="R30" s="533"/>
      <c r="S30" s="922" t="s">
        <v>686</v>
      </c>
      <c r="T30" s="525" t="str">
        <f>VLOOKUP(W30,'少年男子名簿'!$A$4:$M$28,12,0)</f>
        <v>明石将太</v>
      </c>
      <c r="U30" s="526"/>
      <c r="V30" s="89">
        <f>VLOOKUP(V29,$A$44:$G$48,3,0)</f>
        <v>101</v>
      </c>
      <c r="W30" s="89">
        <f>VLOOKUP(W29,$A$44:$G$48,3,0)</f>
        <v>201</v>
      </c>
    </row>
    <row r="31" spans="1:23" ht="22.5" customHeight="1">
      <c r="A31" s="89">
        <f>VLOOKUP(A29,$A$44:$G$48,4,0)</f>
        <v>402</v>
      </c>
      <c r="B31" s="89">
        <f>VLOOKUP(B29,$A$44:$G$48,4,0)</f>
        <v>502</v>
      </c>
      <c r="C31" s="367" t="s">
        <v>82</v>
      </c>
      <c r="D31" s="522" t="str">
        <f>VLOOKUP(A31,'少年男子名簿'!$A$4:$M$28,12,0)</f>
        <v>ダシドラムイシドルジ</v>
      </c>
      <c r="E31" s="523"/>
      <c r="F31" s="920"/>
      <c r="G31" s="527" t="s">
        <v>692</v>
      </c>
      <c r="H31" s="527"/>
      <c r="I31" s="923" t="s">
        <v>671</v>
      </c>
      <c r="J31" s="528" t="str">
        <f>VLOOKUP(B31,'少年男子名簿'!$A$4:$M$28,12,0)</f>
        <v>田宮悠太</v>
      </c>
      <c r="K31" s="529"/>
      <c r="L31" s="86"/>
      <c r="M31" s="367" t="s">
        <v>82</v>
      </c>
      <c r="N31" s="522" t="str">
        <f>VLOOKUP(V31,'少年男子名簿'!$A$4:$M$28,12,0)</f>
        <v>任田匠吾</v>
      </c>
      <c r="O31" s="523"/>
      <c r="P31" s="920" t="s">
        <v>686</v>
      </c>
      <c r="Q31" s="527" t="s">
        <v>676</v>
      </c>
      <c r="R31" s="527"/>
      <c r="S31" s="923" t="s">
        <v>686</v>
      </c>
      <c r="T31" s="528" t="str">
        <f>VLOOKUP(W31,'少年男子名簿'!$A$4:$M$28,12,0)</f>
        <v>太田雄祐</v>
      </c>
      <c r="U31" s="529"/>
      <c r="V31" s="89">
        <f>VLOOKUP(V29,$A$44:$G$48,4,0)</f>
        <v>102</v>
      </c>
      <c r="W31" s="89">
        <f>VLOOKUP(W29,$A$44:$G$48,4,0)</f>
        <v>202</v>
      </c>
    </row>
    <row r="32" spans="1:23" ht="22.5" customHeight="1">
      <c r="A32" s="89">
        <f>VLOOKUP(A29,$A$44:$G$48,5,0)</f>
        <v>403</v>
      </c>
      <c r="B32" s="89">
        <f>VLOOKUP(B29,$A$44:$G$48,5,0)</f>
        <v>503</v>
      </c>
      <c r="C32" s="367" t="s">
        <v>83</v>
      </c>
      <c r="D32" s="522" t="str">
        <f>VLOOKUP(A32,'少年男子名簿'!$A$4:$M$28,12,0)</f>
        <v>白川剛章</v>
      </c>
      <c r="E32" s="523"/>
      <c r="F32" s="920" t="s">
        <v>670</v>
      </c>
      <c r="G32" s="527" t="s">
        <v>628</v>
      </c>
      <c r="H32" s="527"/>
      <c r="I32" s="923"/>
      <c r="J32" s="528" t="str">
        <f>VLOOKUP(B32,'少年男子名簿'!$A$4:$M$28,12,0)</f>
        <v>サーワーワジャハット</v>
      </c>
      <c r="K32" s="529"/>
      <c r="L32" s="86"/>
      <c r="M32" s="367" t="s">
        <v>83</v>
      </c>
      <c r="N32" s="522" t="str">
        <f>VLOOKUP(V32,'少年男子名簿'!$A$4:$M$28,12,0)</f>
        <v>端健生</v>
      </c>
      <c r="O32" s="523"/>
      <c r="P32" s="920"/>
      <c r="Q32" s="527" t="s">
        <v>628</v>
      </c>
      <c r="R32" s="527"/>
      <c r="S32" s="923" t="s">
        <v>670</v>
      </c>
      <c r="T32" s="528" t="str">
        <f>VLOOKUP(W32,'少年男子名簿'!$A$4:$M$28,12,0)</f>
        <v>向翔一郎</v>
      </c>
      <c r="U32" s="529"/>
      <c r="V32" s="89">
        <f>VLOOKUP(V29,$A$44:$G$48,5,0)</f>
        <v>103</v>
      </c>
      <c r="W32" s="89">
        <f>VLOOKUP(W29,$A$44:$G$48,5,0)</f>
        <v>203</v>
      </c>
    </row>
    <row r="33" spans="1:23" ht="30" customHeight="1">
      <c r="A33" s="89">
        <f>VLOOKUP(A29,$A$44:$G$48,6,0)</f>
        <v>404</v>
      </c>
      <c r="B33" s="89">
        <f>VLOOKUP(B29,$A$44:$G$48,6,0)</f>
        <v>504</v>
      </c>
      <c r="C33" s="367" t="s">
        <v>84</v>
      </c>
      <c r="D33" s="484" t="str">
        <f>VLOOKUP(A33,'少年男子名簿'!$A$4:$M$28,12,0)</f>
        <v>伊藤悦輝</v>
      </c>
      <c r="E33" s="485"/>
      <c r="F33" s="920" t="s">
        <v>671</v>
      </c>
      <c r="G33" s="527" t="s">
        <v>701</v>
      </c>
      <c r="H33" s="527"/>
      <c r="I33" s="923"/>
      <c r="J33" s="528" t="str">
        <f>VLOOKUP(B33,'少年男子名簿'!$A$4:$M$28,12,0)</f>
        <v>加藤辰弥</v>
      </c>
      <c r="K33" s="529"/>
      <c r="L33" s="86"/>
      <c r="M33" s="367" t="s">
        <v>84</v>
      </c>
      <c r="N33" s="522" t="str">
        <f>VLOOKUP(V33,'少年男子名簿'!$A$4:$M$28,12,0)</f>
        <v>山上翔</v>
      </c>
      <c r="O33" s="523"/>
      <c r="P33" s="920" t="s">
        <v>686</v>
      </c>
      <c r="Q33" s="527" t="s">
        <v>676</v>
      </c>
      <c r="R33" s="527"/>
      <c r="S33" s="923" t="s">
        <v>686</v>
      </c>
      <c r="T33" s="528" t="str">
        <f>VLOOKUP(W33,'少年男子名簿'!$A$4:$M$28,12,0)</f>
        <v>竹田健悟</v>
      </c>
      <c r="U33" s="529"/>
      <c r="V33" s="89">
        <f>VLOOKUP(V29,$A$44:$G$48,6,0)</f>
        <v>104</v>
      </c>
      <c r="W33" s="89">
        <f>VLOOKUP(W29,$A$44:$G$48,6,0)</f>
        <v>204</v>
      </c>
    </row>
    <row r="34" spans="1:23" ht="22.5" customHeight="1" thickBot="1">
      <c r="A34" s="89">
        <f>VLOOKUP(A29,$A$44:$G$48,7,0)</f>
        <v>405</v>
      </c>
      <c r="B34" s="89">
        <f>VLOOKUP(B29,$A$44:$G$48,7,0)</f>
        <v>505</v>
      </c>
      <c r="C34" s="368" t="s">
        <v>85</v>
      </c>
      <c r="D34" s="519" t="str">
        <f>VLOOKUP(A34,'少年男子名簿'!$A$4:$M$28,12,0)</f>
        <v>山口嗣也</v>
      </c>
      <c r="E34" s="520"/>
      <c r="F34" s="921"/>
      <c r="G34" s="521" t="s">
        <v>700</v>
      </c>
      <c r="H34" s="521"/>
      <c r="I34" s="924" t="s">
        <v>671</v>
      </c>
      <c r="J34" s="530" t="str">
        <f>VLOOKUP(B34,'少年男子名簿'!$A$4:$M$28,12,0)</f>
        <v>磯部宜志</v>
      </c>
      <c r="K34" s="531"/>
      <c r="L34" s="86"/>
      <c r="M34" s="368" t="s">
        <v>85</v>
      </c>
      <c r="N34" s="519" t="str">
        <f>VLOOKUP(V34,'少年男子名簿'!$A$4:$M$28,12,0)</f>
        <v>中川和士</v>
      </c>
      <c r="O34" s="520"/>
      <c r="P34" s="921" t="s">
        <v>686</v>
      </c>
      <c r="Q34" s="521" t="s">
        <v>676</v>
      </c>
      <c r="R34" s="521"/>
      <c r="S34" s="924" t="s">
        <v>686</v>
      </c>
      <c r="T34" s="530" t="str">
        <f>VLOOKUP(W34,'少年男子名簿'!$A$4:$M$28,12,0)</f>
        <v>原田誠丈</v>
      </c>
      <c r="U34" s="531"/>
      <c r="V34" s="89">
        <f>VLOOKUP(V29,$A$44:$G$48,7,0)</f>
        <v>105</v>
      </c>
      <c r="W34" s="89">
        <f>VLOOKUP(W29,$A$44:$G$48,7,0)</f>
        <v>205</v>
      </c>
    </row>
    <row r="35" spans="3:13" ht="21" customHeight="1" thickBot="1">
      <c r="C35" s="425" t="s">
        <v>250</v>
      </c>
      <c r="M35" s="425" t="s">
        <v>289</v>
      </c>
    </row>
    <row r="36" spans="1:23" ht="22.5" customHeight="1">
      <c r="A36" s="85" t="s">
        <v>89</v>
      </c>
      <c r="B36" s="85" t="s">
        <v>90</v>
      </c>
      <c r="C36" s="534" t="s">
        <v>21</v>
      </c>
      <c r="D36" s="541" t="str">
        <f>VLOOKUP(A37,$A$44:$B$48,2,0)</f>
        <v>福井県</v>
      </c>
      <c r="E36" s="542"/>
      <c r="F36" s="423">
        <v>3</v>
      </c>
      <c r="G36" s="543" t="s">
        <v>87</v>
      </c>
      <c r="H36" s="543"/>
      <c r="I36" s="424">
        <v>2</v>
      </c>
      <c r="J36" s="541" t="str">
        <f>VLOOKUP(B37,$A$44:$B$48,2,0)</f>
        <v>石川県</v>
      </c>
      <c r="K36" s="544"/>
      <c r="M36" s="534" t="s">
        <v>21</v>
      </c>
      <c r="N36" s="541" t="str">
        <f>VLOOKUP(V37,$A$44:$B$48,2,0)</f>
        <v>富山県</v>
      </c>
      <c r="O36" s="542"/>
      <c r="P36" s="423">
        <v>2</v>
      </c>
      <c r="Q36" s="543" t="s">
        <v>87</v>
      </c>
      <c r="R36" s="543"/>
      <c r="S36" s="424">
        <v>1</v>
      </c>
      <c r="T36" s="541" t="str">
        <f>VLOOKUP(W37,$A$44:$B$48,2,0)</f>
        <v>長野県</v>
      </c>
      <c r="U36" s="544"/>
      <c r="V36" s="87" t="s">
        <v>89</v>
      </c>
      <c r="W36" s="85" t="s">
        <v>90</v>
      </c>
    </row>
    <row r="37" spans="1:23" ht="22.5" customHeight="1" thickBot="1">
      <c r="A37" s="93">
        <v>1</v>
      </c>
      <c r="B37" s="94">
        <v>2</v>
      </c>
      <c r="C37" s="535"/>
      <c r="D37" s="536" t="s">
        <v>86</v>
      </c>
      <c r="E37" s="536"/>
      <c r="F37" s="538" t="s">
        <v>12</v>
      </c>
      <c r="G37" s="539"/>
      <c r="H37" s="539"/>
      <c r="I37" s="540"/>
      <c r="J37" s="536" t="s">
        <v>86</v>
      </c>
      <c r="K37" s="537"/>
      <c r="L37" s="88"/>
      <c r="M37" s="535"/>
      <c r="N37" s="536" t="s">
        <v>86</v>
      </c>
      <c r="O37" s="536"/>
      <c r="P37" s="538" t="s">
        <v>12</v>
      </c>
      <c r="Q37" s="539"/>
      <c r="R37" s="539"/>
      <c r="S37" s="540"/>
      <c r="T37" s="536" t="s">
        <v>86</v>
      </c>
      <c r="U37" s="537"/>
      <c r="V37" s="93">
        <v>4</v>
      </c>
      <c r="W37" s="94">
        <v>5</v>
      </c>
    </row>
    <row r="38" spans="1:23" ht="22.5" customHeight="1">
      <c r="A38" s="89">
        <f>VLOOKUP(A37,$A$44:$G$48,3,0)</f>
        <v>401</v>
      </c>
      <c r="B38" s="89">
        <f>VLOOKUP(B37,$A$44:$G$48,3,0)</f>
        <v>101</v>
      </c>
      <c r="C38" s="366" t="s">
        <v>81</v>
      </c>
      <c r="D38" s="515" t="str">
        <f>VLOOKUP(A38,'少年男子名簿'!$A$4:$M$28,12,0)</f>
        <v>松山紀貴</v>
      </c>
      <c r="E38" s="533"/>
      <c r="F38" s="919" t="s">
        <v>671</v>
      </c>
      <c r="G38" s="533" t="s">
        <v>375</v>
      </c>
      <c r="H38" s="533"/>
      <c r="I38" s="922"/>
      <c r="J38" s="533" t="str">
        <f>VLOOKUP(B38,'少年男子名簿'!$A$4:$M$28,12,0)</f>
        <v>才木朝亥寿</v>
      </c>
      <c r="K38" s="526"/>
      <c r="L38" s="86"/>
      <c r="M38" s="366" t="s">
        <v>81</v>
      </c>
      <c r="N38" s="524" t="str">
        <f>VLOOKUP(V38,'少年男子名簿'!$A$4:$M$28,12,0)</f>
        <v>明石将太</v>
      </c>
      <c r="O38" s="518"/>
      <c r="P38" s="925" t="s">
        <v>671</v>
      </c>
      <c r="Q38" s="533" t="s">
        <v>673</v>
      </c>
      <c r="R38" s="533"/>
      <c r="S38" s="922"/>
      <c r="T38" s="525" t="str">
        <f>VLOOKUP(W38,'少年男子名簿'!$A$4:$M$28,12,0)</f>
        <v>木下昂大</v>
      </c>
      <c r="U38" s="526"/>
      <c r="V38" s="89">
        <f>VLOOKUP(V37,$A$44:$G$48,3,0)</f>
        <v>201</v>
      </c>
      <c r="W38" s="89">
        <f>VLOOKUP(W37,$A$44:$G$48,3,0)</f>
        <v>301</v>
      </c>
    </row>
    <row r="39" spans="1:23" ht="22.5" customHeight="1">
      <c r="A39" s="89">
        <f>VLOOKUP(A37,$A$44:$G$48,4,0)</f>
        <v>402</v>
      </c>
      <c r="B39" s="89">
        <f>VLOOKUP(B37,$A$44:$G$48,4,0)</f>
        <v>102</v>
      </c>
      <c r="C39" s="367" t="s">
        <v>82</v>
      </c>
      <c r="D39" s="522" t="str">
        <f>VLOOKUP(A39,'少年男子名簿'!$A$4:$M$28,12,0)</f>
        <v>ダシドラムイシドルジ</v>
      </c>
      <c r="E39" s="523"/>
      <c r="F39" s="920"/>
      <c r="G39" s="527" t="s">
        <v>704</v>
      </c>
      <c r="H39" s="527"/>
      <c r="I39" s="923" t="s">
        <v>671</v>
      </c>
      <c r="J39" s="528" t="str">
        <f>VLOOKUP(B39,'少年男子名簿'!$A$4:$M$28,12,0)</f>
        <v>任田匠吾</v>
      </c>
      <c r="K39" s="529"/>
      <c r="L39" s="86"/>
      <c r="M39" s="367" t="s">
        <v>82</v>
      </c>
      <c r="N39" s="522" t="str">
        <f>VLOOKUP(V39,'少年男子名簿'!$A$4:$M$28,12,0)</f>
        <v>太田雄祐</v>
      </c>
      <c r="O39" s="523"/>
      <c r="P39" s="920" t="s">
        <v>686</v>
      </c>
      <c r="Q39" s="527" t="s">
        <v>676</v>
      </c>
      <c r="R39" s="527"/>
      <c r="S39" s="923" t="s">
        <v>686</v>
      </c>
      <c r="T39" s="528" t="str">
        <f>VLOOKUP(W39,'少年男子名簿'!$A$4:$M$28,12,0)</f>
        <v>石田漱哉</v>
      </c>
      <c r="U39" s="529"/>
      <c r="V39" s="89">
        <f>VLOOKUP(V37,$A$44:$G$48,4,0)</f>
        <v>202</v>
      </c>
      <c r="W39" s="89">
        <f>VLOOKUP(W37,$A$44:$G$48,4,0)</f>
        <v>302</v>
      </c>
    </row>
    <row r="40" spans="1:23" ht="22.5" customHeight="1">
      <c r="A40" s="89">
        <f>VLOOKUP(A37,$A$44:$G$48,5,0)</f>
        <v>403</v>
      </c>
      <c r="B40" s="89">
        <f>VLOOKUP(B37,$A$44:$G$48,5,0)</f>
        <v>103</v>
      </c>
      <c r="C40" s="367" t="s">
        <v>83</v>
      </c>
      <c r="D40" s="522" t="str">
        <f>VLOOKUP(A40,'少年男子名簿'!$A$4:$M$28,12,0)</f>
        <v>白川剛章</v>
      </c>
      <c r="E40" s="523"/>
      <c r="F40" s="920" t="s">
        <v>672</v>
      </c>
      <c r="G40" s="527" t="s">
        <v>377</v>
      </c>
      <c r="H40" s="527"/>
      <c r="I40" s="923"/>
      <c r="J40" s="528" t="str">
        <f>VLOOKUP(B40,'少年男子名簿'!$A$4:$M$28,12,0)</f>
        <v>端健生</v>
      </c>
      <c r="K40" s="529"/>
      <c r="L40" s="86"/>
      <c r="M40" s="367" t="s">
        <v>83</v>
      </c>
      <c r="N40" s="522" t="str">
        <f>VLOOKUP(V40,'少年男子名簿'!$A$4:$M$28,12,0)</f>
        <v>向翔一郎</v>
      </c>
      <c r="O40" s="523"/>
      <c r="P40" s="920" t="s">
        <v>671</v>
      </c>
      <c r="Q40" s="527" t="s">
        <v>683</v>
      </c>
      <c r="R40" s="527"/>
      <c r="S40" s="923"/>
      <c r="T40" s="528" t="str">
        <f>VLOOKUP(W40,'少年男子名簿'!$A$4:$M$28,12,0)</f>
        <v>田中真澄</v>
      </c>
      <c r="U40" s="529"/>
      <c r="V40" s="89">
        <f>VLOOKUP(V37,$A$44:$G$48,5,0)</f>
        <v>203</v>
      </c>
      <c r="W40" s="89">
        <f>VLOOKUP(W37,$A$44:$G$48,5,0)</f>
        <v>303</v>
      </c>
    </row>
    <row r="41" spans="1:23" ht="30" customHeight="1">
      <c r="A41" s="89">
        <f>VLOOKUP(A37,$A$44:$G$48,6,0)</f>
        <v>404</v>
      </c>
      <c r="B41" s="89">
        <f>VLOOKUP(B37,$A$44:$G$48,6,0)</f>
        <v>104</v>
      </c>
      <c r="C41" s="367" t="s">
        <v>84</v>
      </c>
      <c r="D41" s="484" t="str">
        <f>VLOOKUP(A41,'少年男子名簿'!$A$4:$M$28,12,0)</f>
        <v>伊藤悦輝</v>
      </c>
      <c r="E41" s="485"/>
      <c r="F41" s="920" t="s">
        <v>671</v>
      </c>
      <c r="G41" s="527" t="s">
        <v>703</v>
      </c>
      <c r="H41" s="527"/>
      <c r="I41" s="923"/>
      <c r="J41" s="528" t="str">
        <f>VLOOKUP(B41,'少年男子名簿'!$A$4:$M$28,12,0)</f>
        <v>山上翔</v>
      </c>
      <c r="K41" s="529"/>
      <c r="L41" s="86"/>
      <c r="M41" s="367" t="s">
        <v>84</v>
      </c>
      <c r="N41" s="522" t="str">
        <f>VLOOKUP(V41,'少年男子名簿'!$A$4:$M$28,12,0)</f>
        <v>竹田健悟</v>
      </c>
      <c r="O41" s="523"/>
      <c r="P41" s="920"/>
      <c r="Q41" s="527" t="s">
        <v>702</v>
      </c>
      <c r="R41" s="527"/>
      <c r="S41" s="923" t="s">
        <v>671</v>
      </c>
      <c r="T41" s="516" t="str">
        <f>VLOOKUP(W41,'少年男子名簿'!$A$4:$M$28,12,0)</f>
        <v>鳥羽潤</v>
      </c>
      <c r="U41" s="517"/>
      <c r="V41" s="89">
        <f>VLOOKUP(V37,$A$44:$G$48,6,0)</f>
        <v>204</v>
      </c>
      <c r="W41" s="89">
        <f>VLOOKUP(W37,$A$44:$G$48,6,0)</f>
        <v>304</v>
      </c>
    </row>
    <row r="42" spans="1:23" ht="22.5" customHeight="1" thickBot="1">
      <c r="A42" s="89">
        <f>VLOOKUP(A37,$A$44:$G$48,7,0)</f>
        <v>405</v>
      </c>
      <c r="B42" s="89">
        <f>VLOOKUP(B37,$A$44:$G$48,7,0)</f>
        <v>105</v>
      </c>
      <c r="C42" s="368" t="s">
        <v>85</v>
      </c>
      <c r="D42" s="519" t="str">
        <f>VLOOKUP(A42,'少年男子名簿'!$A$4:$M$28,12,0)</f>
        <v>山口嗣也</v>
      </c>
      <c r="E42" s="520"/>
      <c r="F42" s="921"/>
      <c r="G42" s="521" t="s">
        <v>627</v>
      </c>
      <c r="H42" s="521"/>
      <c r="I42" s="924" t="s">
        <v>672</v>
      </c>
      <c r="J42" s="530" t="str">
        <f>VLOOKUP(B42,'少年男子名簿'!$A$4:$M$28,12,0)</f>
        <v>中川和士</v>
      </c>
      <c r="K42" s="531"/>
      <c r="L42" s="86"/>
      <c r="M42" s="368" t="s">
        <v>85</v>
      </c>
      <c r="N42" s="519" t="str">
        <f>VLOOKUP(V42,'少年男子名簿'!$A$4:$M$28,12,0)</f>
        <v>原田誠丈</v>
      </c>
      <c r="O42" s="520"/>
      <c r="P42" s="921" t="s">
        <v>686</v>
      </c>
      <c r="Q42" s="521" t="s">
        <v>676</v>
      </c>
      <c r="R42" s="521"/>
      <c r="S42" s="924" t="s">
        <v>686</v>
      </c>
      <c r="T42" s="530" t="str">
        <f>VLOOKUP(W42,'少年男子名簿'!$A$4:$M$28,12,0)</f>
        <v>山口駿輔</v>
      </c>
      <c r="U42" s="531"/>
      <c r="V42" s="89">
        <f>VLOOKUP(V37,$A$44:$G$48,7,0)</f>
        <v>205</v>
      </c>
      <c r="W42" s="89">
        <f>VLOOKUP(W37,$A$44:$G$48,7,0)</f>
        <v>305</v>
      </c>
    </row>
    <row r="43" spans="1:23" ht="22.5" customHeight="1">
      <c r="A43" s="86"/>
      <c r="B43" s="86"/>
      <c r="C43" s="91"/>
      <c r="D43" s="90"/>
      <c r="E43" s="90"/>
      <c r="F43" s="162"/>
      <c r="G43" s="10"/>
      <c r="H43" s="10"/>
      <c r="I43" s="151"/>
      <c r="J43" s="91"/>
      <c r="K43" s="91"/>
      <c r="L43" s="86"/>
      <c r="M43" s="91"/>
      <c r="N43" s="90"/>
      <c r="O43" s="90"/>
      <c r="P43" s="162"/>
      <c r="Q43" s="10"/>
      <c r="R43" s="10"/>
      <c r="S43" s="151"/>
      <c r="T43" s="91"/>
      <c r="U43" s="91"/>
      <c r="V43" s="86"/>
      <c r="W43" s="86"/>
    </row>
    <row r="44" spans="1:14" ht="13.5">
      <c r="A44" s="4">
        <v>2</v>
      </c>
      <c r="B44" t="s">
        <v>358</v>
      </c>
      <c r="C44" s="84">
        <v>101</v>
      </c>
      <c r="D44" s="84">
        <v>102</v>
      </c>
      <c r="E44" s="84">
        <v>103</v>
      </c>
      <c r="F44" s="84">
        <v>104</v>
      </c>
      <c r="G44" s="84">
        <v>105</v>
      </c>
      <c r="J44" s="84"/>
      <c r="K44" s="84"/>
      <c r="L44" s="84"/>
      <c r="M44" s="417"/>
      <c r="N44" s="84"/>
    </row>
    <row r="45" spans="1:14" ht="13.5">
      <c r="A45" s="4">
        <v>4</v>
      </c>
      <c r="B45" t="s">
        <v>360</v>
      </c>
      <c r="C45" s="84">
        <v>201</v>
      </c>
      <c r="D45" s="84">
        <v>202</v>
      </c>
      <c r="E45" s="84">
        <v>203</v>
      </c>
      <c r="F45" s="417">
        <v>204</v>
      </c>
      <c r="G45" s="84">
        <v>205</v>
      </c>
      <c r="J45" s="84"/>
      <c r="K45" s="84"/>
      <c r="L45" s="84"/>
      <c r="M45" s="417"/>
      <c r="N45" s="84"/>
    </row>
    <row r="46" spans="1:14" ht="13.5">
      <c r="A46" s="4">
        <v>5</v>
      </c>
      <c r="B46" t="s">
        <v>357</v>
      </c>
      <c r="C46" s="84">
        <v>301</v>
      </c>
      <c r="D46" s="84">
        <v>302</v>
      </c>
      <c r="E46" s="84">
        <v>303</v>
      </c>
      <c r="F46" s="84">
        <v>304</v>
      </c>
      <c r="G46" s="84">
        <v>305</v>
      </c>
      <c r="J46" s="84"/>
      <c r="K46" s="84"/>
      <c r="L46" s="84"/>
      <c r="M46" s="417"/>
      <c r="N46" s="84"/>
    </row>
    <row r="47" spans="1:14" ht="13.5">
      <c r="A47" s="4">
        <v>1</v>
      </c>
      <c r="B47" t="s">
        <v>356</v>
      </c>
      <c r="C47" s="84">
        <v>401</v>
      </c>
      <c r="D47" s="84">
        <v>402</v>
      </c>
      <c r="E47" s="84">
        <v>403</v>
      </c>
      <c r="F47" s="417">
        <v>404</v>
      </c>
      <c r="G47" s="84">
        <v>405</v>
      </c>
      <c r="J47" s="84"/>
      <c r="K47" s="84"/>
      <c r="L47" s="84"/>
      <c r="M47" s="417"/>
      <c r="N47" s="84"/>
    </row>
    <row r="48" spans="1:14" ht="13.5">
      <c r="A48" s="4">
        <v>3</v>
      </c>
      <c r="B48" t="s">
        <v>359</v>
      </c>
      <c r="C48" s="84">
        <v>501</v>
      </c>
      <c r="D48" s="84">
        <v>502</v>
      </c>
      <c r="E48" s="84">
        <v>503</v>
      </c>
      <c r="F48" s="84">
        <v>504</v>
      </c>
      <c r="G48" s="84">
        <v>505</v>
      </c>
      <c r="J48" s="84"/>
      <c r="K48" s="84"/>
      <c r="L48" s="84"/>
      <c r="M48" s="417"/>
      <c r="N48" s="84"/>
    </row>
    <row r="49" spans="6:7" ht="13.5">
      <c r="F49" s="417"/>
      <c r="G49" s="84"/>
    </row>
    <row r="50" spans="2:7" ht="13.5">
      <c r="B50" s="4"/>
      <c r="F50" s="417"/>
      <c r="G50" s="84"/>
    </row>
  </sheetData>
  <sheetProtection/>
  <mergeCells count="225">
    <mergeCell ref="N8:O8"/>
    <mergeCell ref="D9:E9"/>
    <mergeCell ref="G9:H9"/>
    <mergeCell ref="J9:K9"/>
    <mergeCell ref="N9:O9"/>
    <mergeCell ref="G8:H8"/>
    <mergeCell ref="D8:E8"/>
    <mergeCell ref="J8:K8"/>
    <mergeCell ref="D6:E6"/>
    <mergeCell ref="Y2:AA2"/>
    <mergeCell ref="F1:G1"/>
    <mergeCell ref="J1:Q1"/>
    <mergeCell ref="C2:J2"/>
    <mergeCell ref="N5:O5"/>
    <mergeCell ref="O2:U2"/>
    <mergeCell ref="G6:H6"/>
    <mergeCell ref="J6:K6"/>
    <mergeCell ref="N6:O6"/>
    <mergeCell ref="J7:K7"/>
    <mergeCell ref="N7:O7"/>
    <mergeCell ref="C4:C5"/>
    <mergeCell ref="D5:E5"/>
    <mergeCell ref="J5:K5"/>
    <mergeCell ref="G4:H4"/>
    <mergeCell ref="D4:E4"/>
    <mergeCell ref="J4:K4"/>
    <mergeCell ref="F5:I5"/>
    <mergeCell ref="D7:E7"/>
    <mergeCell ref="G7:H7"/>
    <mergeCell ref="Q41:R41"/>
    <mergeCell ref="T41:U41"/>
    <mergeCell ref="Q38:R38"/>
    <mergeCell ref="T38:U38"/>
    <mergeCell ref="Q39:R39"/>
    <mergeCell ref="T39:U39"/>
    <mergeCell ref="Q40:R40"/>
    <mergeCell ref="T40:U40"/>
    <mergeCell ref="M36:M37"/>
    <mergeCell ref="D41:E41"/>
    <mergeCell ref="G41:H41"/>
    <mergeCell ref="Q42:R42"/>
    <mergeCell ref="T42:U42"/>
    <mergeCell ref="D42:E42"/>
    <mergeCell ref="G42:H42"/>
    <mergeCell ref="J42:K42"/>
    <mergeCell ref="N42:O42"/>
    <mergeCell ref="J41:K41"/>
    <mergeCell ref="N41:O41"/>
    <mergeCell ref="D40:E40"/>
    <mergeCell ref="G40:H40"/>
    <mergeCell ref="J40:K40"/>
    <mergeCell ref="N40:O40"/>
    <mergeCell ref="D39:E39"/>
    <mergeCell ref="G39:H39"/>
    <mergeCell ref="J39:K39"/>
    <mergeCell ref="N39:O39"/>
    <mergeCell ref="D38:E38"/>
    <mergeCell ref="G38:H38"/>
    <mergeCell ref="J38:K38"/>
    <mergeCell ref="N38:O38"/>
    <mergeCell ref="N36:O36"/>
    <mergeCell ref="Q36:R36"/>
    <mergeCell ref="T36:U36"/>
    <mergeCell ref="N37:O37"/>
    <mergeCell ref="T37:U37"/>
    <mergeCell ref="P37:S37"/>
    <mergeCell ref="C36:C37"/>
    <mergeCell ref="D36:E36"/>
    <mergeCell ref="G36:H36"/>
    <mergeCell ref="J36:K36"/>
    <mergeCell ref="D37:E37"/>
    <mergeCell ref="J37:K37"/>
    <mergeCell ref="F37:I37"/>
    <mergeCell ref="D33:E33"/>
    <mergeCell ref="G33:H33"/>
    <mergeCell ref="D34:E34"/>
    <mergeCell ref="G34:H34"/>
    <mergeCell ref="J34:K34"/>
    <mergeCell ref="N34:O34"/>
    <mergeCell ref="J33:K33"/>
    <mergeCell ref="N33:O33"/>
    <mergeCell ref="T34:U34"/>
    <mergeCell ref="Q31:R31"/>
    <mergeCell ref="T31:U31"/>
    <mergeCell ref="Q32:R32"/>
    <mergeCell ref="T32:U32"/>
    <mergeCell ref="Q33:R33"/>
    <mergeCell ref="T33:U33"/>
    <mergeCell ref="Q34:R34"/>
    <mergeCell ref="D32:E32"/>
    <mergeCell ref="G32:H32"/>
    <mergeCell ref="J32:K32"/>
    <mergeCell ref="N32:O32"/>
    <mergeCell ref="D31:E31"/>
    <mergeCell ref="G31:H31"/>
    <mergeCell ref="J31:K31"/>
    <mergeCell ref="N31:O31"/>
    <mergeCell ref="D26:E26"/>
    <mergeCell ref="Q30:R30"/>
    <mergeCell ref="T30:U30"/>
    <mergeCell ref="P29:S29"/>
    <mergeCell ref="J29:K29"/>
    <mergeCell ref="T29:U29"/>
    <mergeCell ref="N29:O29"/>
    <mergeCell ref="T26:U26"/>
    <mergeCell ref="M28:M29"/>
    <mergeCell ref="N28:O28"/>
    <mergeCell ref="Q28:R28"/>
    <mergeCell ref="T28:U28"/>
    <mergeCell ref="D30:E30"/>
    <mergeCell ref="G30:H30"/>
    <mergeCell ref="J30:K30"/>
    <mergeCell ref="N30:O30"/>
    <mergeCell ref="C28:C29"/>
    <mergeCell ref="D28:E28"/>
    <mergeCell ref="G28:H28"/>
    <mergeCell ref="J28:K28"/>
    <mergeCell ref="F29:I29"/>
    <mergeCell ref="D29:E29"/>
    <mergeCell ref="G26:H26"/>
    <mergeCell ref="J26:K26"/>
    <mergeCell ref="Q26:R26"/>
    <mergeCell ref="N26:O26"/>
    <mergeCell ref="D24:E24"/>
    <mergeCell ref="G24:H24"/>
    <mergeCell ref="D25:E25"/>
    <mergeCell ref="G25:H25"/>
    <mergeCell ref="J25:K25"/>
    <mergeCell ref="N25:O25"/>
    <mergeCell ref="J24:K24"/>
    <mergeCell ref="N24:O24"/>
    <mergeCell ref="Q22:R22"/>
    <mergeCell ref="T22:U22"/>
    <mergeCell ref="Q23:R23"/>
    <mergeCell ref="T23:U23"/>
    <mergeCell ref="Q24:R24"/>
    <mergeCell ref="T24:U24"/>
    <mergeCell ref="Q25:R25"/>
    <mergeCell ref="T25:U25"/>
    <mergeCell ref="D23:E23"/>
    <mergeCell ref="G23:H23"/>
    <mergeCell ref="J23:K23"/>
    <mergeCell ref="N23:O23"/>
    <mergeCell ref="D22:E22"/>
    <mergeCell ref="G22:H22"/>
    <mergeCell ref="J22:K22"/>
    <mergeCell ref="N22:O22"/>
    <mergeCell ref="M20:M21"/>
    <mergeCell ref="N20:O20"/>
    <mergeCell ref="Q20:R20"/>
    <mergeCell ref="T20:U20"/>
    <mergeCell ref="N21:O21"/>
    <mergeCell ref="T21:U21"/>
    <mergeCell ref="P21:S21"/>
    <mergeCell ref="J20:K20"/>
    <mergeCell ref="D21:E21"/>
    <mergeCell ref="J21:K21"/>
    <mergeCell ref="F21:I21"/>
    <mergeCell ref="C20:C21"/>
    <mergeCell ref="D20:E20"/>
    <mergeCell ref="G20:H20"/>
    <mergeCell ref="D17:E17"/>
    <mergeCell ref="G17:H17"/>
    <mergeCell ref="Q18:R18"/>
    <mergeCell ref="T18:U18"/>
    <mergeCell ref="D18:E18"/>
    <mergeCell ref="G18:H18"/>
    <mergeCell ref="J18:K18"/>
    <mergeCell ref="N18:O18"/>
    <mergeCell ref="J17:K17"/>
    <mergeCell ref="D16:E16"/>
    <mergeCell ref="G16:H16"/>
    <mergeCell ref="J16:K16"/>
    <mergeCell ref="N16:O16"/>
    <mergeCell ref="N17:O17"/>
    <mergeCell ref="Q17:R17"/>
    <mergeCell ref="T17:U17"/>
    <mergeCell ref="Q16:R16"/>
    <mergeCell ref="T16:U16"/>
    <mergeCell ref="D15:E15"/>
    <mergeCell ref="G15:H15"/>
    <mergeCell ref="J15:K15"/>
    <mergeCell ref="D14:E14"/>
    <mergeCell ref="G14:H14"/>
    <mergeCell ref="J14:K14"/>
    <mergeCell ref="T14:U14"/>
    <mergeCell ref="N15:O15"/>
    <mergeCell ref="Q15:R15"/>
    <mergeCell ref="T15:U15"/>
    <mergeCell ref="N14:O14"/>
    <mergeCell ref="D10:E10"/>
    <mergeCell ref="G10:H10"/>
    <mergeCell ref="Q14:R14"/>
    <mergeCell ref="Q10:R10"/>
    <mergeCell ref="N10:O10"/>
    <mergeCell ref="Q12:R12"/>
    <mergeCell ref="M12:M13"/>
    <mergeCell ref="N12:O12"/>
    <mergeCell ref="J10:K10"/>
    <mergeCell ref="Q7:R7"/>
    <mergeCell ref="T8:U8"/>
    <mergeCell ref="T12:U12"/>
    <mergeCell ref="T10:U10"/>
    <mergeCell ref="T7:U7"/>
    <mergeCell ref="Q9:R9"/>
    <mergeCell ref="T9:U9"/>
    <mergeCell ref="Q8:R8"/>
    <mergeCell ref="T13:U13"/>
    <mergeCell ref="C12:C13"/>
    <mergeCell ref="D12:E12"/>
    <mergeCell ref="G12:H12"/>
    <mergeCell ref="J12:K12"/>
    <mergeCell ref="F13:I13"/>
    <mergeCell ref="D13:E13"/>
    <mergeCell ref="J13:K13"/>
    <mergeCell ref="N13:O13"/>
    <mergeCell ref="P13:S13"/>
    <mergeCell ref="Q6:R6"/>
    <mergeCell ref="M4:M5"/>
    <mergeCell ref="T5:U5"/>
    <mergeCell ref="P5:S5"/>
    <mergeCell ref="N4:O4"/>
    <mergeCell ref="Q4:R4"/>
    <mergeCell ref="T4:U4"/>
    <mergeCell ref="T6:U6"/>
  </mergeCells>
  <printOptions/>
  <pageMargins left="0.5511811023622047" right="0.1968503937007874" top="0.7086614173228347" bottom="0.1968503937007874" header="0.4330708661417323" footer="0.1968503937007874"/>
  <pageSetup horizontalDpi="600" verticalDpi="600" orientation="portrait" paperSize="9" scale="86" r:id="rId1"/>
  <headerFooter alignWithMargins="0">
    <oddHeader>&amp;R&amp;14第34回北信越国民体育大会　　柔道競技</oddHeader>
  </headerFooter>
  <rowBreaks count="1" manualBreakCount="1">
    <brk id="42" min="2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AA39"/>
  <sheetViews>
    <sheetView view="pageBreakPreview" zoomScale="75" zoomScaleNormal="75" zoomScaleSheetLayoutView="75" zoomScalePageLayoutView="0" workbookViewId="0" topLeftCell="A1">
      <selection activeCell="G34" sqref="G34"/>
    </sheetView>
  </sheetViews>
  <sheetFormatPr defaultColWidth="9.00390625" defaultRowHeight="13.5"/>
  <cols>
    <col min="1" max="2" width="8.625" style="0" customWidth="1"/>
    <col min="3" max="3" width="4.25390625" style="84" customWidth="1"/>
    <col min="4" max="5" width="6.875" style="84" customWidth="1"/>
    <col min="6" max="6" width="4.50390625" style="123" customWidth="1"/>
    <col min="7" max="8" width="7.00390625" style="0" customWidth="1"/>
    <col min="9" max="9" width="4.50390625" style="82" customWidth="1"/>
    <col min="10" max="11" width="6.50390625" style="0" customWidth="1"/>
    <col min="12" max="12" width="4.625" style="0" customWidth="1"/>
    <col min="13" max="13" width="4.25390625" style="0" customWidth="1"/>
    <col min="14" max="15" width="6.50390625" style="0" customWidth="1"/>
    <col min="16" max="16" width="4.50390625" style="123" customWidth="1"/>
    <col min="17" max="18" width="7.00390625" style="0" customWidth="1"/>
    <col min="19" max="19" width="4.50390625" style="82" customWidth="1"/>
    <col min="20" max="21" width="6.875" style="0" customWidth="1"/>
    <col min="24" max="24" width="8.75390625" style="0" customWidth="1"/>
  </cols>
  <sheetData>
    <row r="1" spans="3:27" ht="43.5" customHeight="1">
      <c r="C1" s="380" t="str">
        <f>IF(X2="","",Y1)</f>
        <v>受付</v>
      </c>
      <c r="D1" s="428"/>
      <c r="E1" s="429"/>
      <c r="F1" s="488" t="str">
        <f>IF(X2="","",Z1)</f>
        <v>競技
No</v>
      </c>
      <c r="G1" s="483"/>
      <c r="H1" s="426">
        <v>17</v>
      </c>
      <c r="J1" s="596" t="str">
        <f>IF(X2="","",Y2)</f>
        <v>最終報告用紙</v>
      </c>
      <c r="K1" s="596"/>
      <c r="L1" s="596"/>
      <c r="M1" s="596"/>
      <c r="N1" s="596"/>
      <c r="O1" s="596"/>
      <c r="P1" s="596"/>
      <c r="Q1" s="596"/>
      <c r="X1" s="394" t="s">
        <v>272</v>
      </c>
      <c r="Y1" t="s">
        <v>251</v>
      </c>
      <c r="Z1" s="364" t="s">
        <v>275</v>
      </c>
      <c r="AA1">
        <v>16</v>
      </c>
    </row>
    <row r="2" spans="3:27" s="39" customFormat="1" ht="63.75" customHeight="1">
      <c r="C2" s="597" t="s">
        <v>91</v>
      </c>
      <c r="D2" s="597"/>
      <c r="E2" s="597"/>
      <c r="F2" s="597"/>
      <c r="G2" s="597"/>
      <c r="H2" s="597"/>
      <c r="I2" s="597"/>
      <c r="J2" s="597"/>
      <c r="O2" s="550" t="s">
        <v>389</v>
      </c>
      <c r="P2" s="550"/>
      <c r="Q2" s="550"/>
      <c r="R2" s="550"/>
      <c r="S2" s="550"/>
      <c r="T2" s="550"/>
      <c r="U2" s="550"/>
      <c r="X2" s="195">
        <v>1</v>
      </c>
      <c r="Y2" s="486" t="s">
        <v>254</v>
      </c>
      <c r="Z2" s="487"/>
      <c r="AA2" s="487"/>
    </row>
    <row r="3" spans="3:5" ht="9" customHeight="1">
      <c r="C3" s="610"/>
      <c r="D3" s="610"/>
      <c r="E3" s="610"/>
    </row>
    <row r="4" spans="3:14" ht="18.75" customHeight="1" thickBot="1">
      <c r="C4" s="425" t="s">
        <v>242</v>
      </c>
      <c r="D4" s="365"/>
      <c r="E4" s="365"/>
      <c r="G4" s="92"/>
      <c r="I4" s="418"/>
      <c r="J4" s="86"/>
      <c r="M4" s="425" t="s">
        <v>243</v>
      </c>
      <c r="N4" s="132"/>
    </row>
    <row r="5" spans="1:23" ht="28.5" customHeight="1">
      <c r="A5" s="85" t="s">
        <v>89</v>
      </c>
      <c r="B5" s="85" t="s">
        <v>90</v>
      </c>
      <c r="C5" s="608" t="s">
        <v>21</v>
      </c>
      <c r="D5" s="600" t="str">
        <f>VLOOKUP(A6,$A$35:$B$39,2,0)</f>
        <v>福井県</v>
      </c>
      <c r="E5" s="601"/>
      <c r="F5" s="415">
        <v>0</v>
      </c>
      <c r="G5" s="602" t="s">
        <v>87</v>
      </c>
      <c r="H5" s="602"/>
      <c r="I5" s="419">
        <v>3</v>
      </c>
      <c r="J5" s="600" t="str">
        <f>VLOOKUP(B6,$A$35:$B$39,2,0)</f>
        <v>石川県</v>
      </c>
      <c r="K5" s="603"/>
      <c r="L5" s="230"/>
      <c r="M5" s="608" t="s">
        <v>21</v>
      </c>
      <c r="N5" s="600" t="str">
        <f>VLOOKUP(V6,$A$35:$B$39,2,0)</f>
        <v>長野県</v>
      </c>
      <c r="O5" s="601"/>
      <c r="P5" s="415">
        <v>2</v>
      </c>
      <c r="Q5" s="602" t="s">
        <v>87</v>
      </c>
      <c r="R5" s="602"/>
      <c r="S5" s="419">
        <v>1</v>
      </c>
      <c r="T5" s="600" t="str">
        <f>VLOOKUP(W6,$A$35:$B$39,2,0)</f>
        <v>新潟県</v>
      </c>
      <c r="U5" s="603"/>
      <c r="V5" s="87" t="s">
        <v>89</v>
      </c>
      <c r="W5" s="85" t="s">
        <v>90</v>
      </c>
    </row>
    <row r="6" spans="1:23" ht="28.5" customHeight="1" thickBot="1">
      <c r="A6" s="93">
        <v>2</v>
      </c>
      <c r="B6" s="94">
        <v>5</v>
      </c>
      <c r="C6" s="609"/>
      <c r="D6" s="604" t="s">
        <v>86</v>
      </c>
      <c r="E6" s="604"/>
      <c r="F6" s="416"/>
      <c r="G6" s="605" t="s">
        <v>12</v>
      </c>
      <c r="H6" s="606"/>
      <c r="I6" s="420"/>
      <c r="J6" s="604" t="s">
        <v>86</v>
      </c>
      <c r="K6" s="607"/>
      <c r="L6" s="231"/>
      <c r="M6" s="609"/>
      <c r="N6" s="604" t="s">
        <v>86</v>
      </c>
      <c r="O6" s="604"/>
      <c r="P6" s="416"/>
      <c r="Q6" s="605" t="s">
        <v>12</v>
      </c>
      <c r="R6" s="606"/>
      <c r="S6" s="420"/>
      <c r="T6" s="604" t="s">
        <v>86</v>
      </c>
      <c r="U6" s="607"/>
      <c r="V6" s="93">
        <v>3</v>
      </c>
      <c r="W6" s="94">
        <v>4</v>
      </c>
    </row>
    <row r="7" spans="1:23" ht="28.5" customHeight="1">
      <c r="A7" s="89">
        <f>VLOOKUP(A6,$A$35:$G$39,3,0)</f>
        <v>411</v>
      </c>
      <c r="B7" s="89">
        <f>VLOOKUP(B6,$A$35:$G$39,3,0)</f>
        <v>111</v>
      </c>
      <c r="C7" s="369" t="s">
        <v>81</v>
      </c>
      <c r="D7" s="515" t="str">
        <f>VLOOKUP(A7,'少年女子名簿'!$A$4:$M$18,12,0)</f>
        <v>宗石茉子</v>
      </c>
      <c r="E7" s="533"/>
      <c r="F7" s="919"/>
      <c r="G7" s="533" t="s">
        <v>377</v>
      </c>
      <c r="H7" s="533"/>
      <c r="I7" s="926" t="s">
        <v>672</v>
      </c>
      <c r="J7" s="525" t="str">
        <f>VLOOKUP(B7,'少年女子名簿'!$A$4:$M$18,12,0)</f>
        <v>富山美和</v>
      </c>
      <c r="K7" s="526"/>
      <c r="L7" s="232"/>
      <c r="M7" s="369" t="s">
        <v>81</v>
      </c>
      <c r="N7" s="515" t="str">
        <f>VLOOKUP(V7,'少年女子名簿'!$A$4:$M$18,12,0)</f>
        <v>出口クリスタ</v>
      </c>
      <c r="O7" s="599"/>
      <c r="P7" s="925" t="s">
        <v>671</v>
      </c>
      <c r="Q7" s="533" t="s">
        <v>681</v>
      </c>
      <c r="R7" s="533"/>
      <c r="S7" s="922"/>
      <c r="T7" s="525" t="str">
        <f>VLOOKUP(W7,'少年女子名簿'!$A$4:$M$18,12,0)</f>
        <v>柴野亜美</v>
      </c>
      <c r="U7" s="526"/>
      <c r="V7" s="89">
        <f>VLOOKUP(V6,$A$35:$G$39,3,0)</f>
        <v>311</v>
      </c>
      <c r="W7" s="89">
        <f>VLOOKUP(W6,$A$35:$G$39,3,0)</f>
        <v>511</v>
      </c>
    </row>
    <row r="8" spans="1:23" ht="28.5" customHeight="1">
      <c r="A8" s="89">
        <f>VLOOKUP(A6,$A$35:$G$39,4,0)</f>
        <v>412</v>
      </c>
      <c r="B8" s="89">
        <f>VLOOKUP(B6,$A$35:$G$39,4,0)</f>
        <v>112</v>
      </c>
      <c r="C8" s="370" t="s">
        <v>83</v>
      </c>
      <c r="D8" s="522" t="str">
        <f>VLOOKUP(A8,'少年女子名簿'!$A$4:$M$18,12,0)</f>
        <v>長谷川奈桜</v>
      </c>
      <c r="E8" s="523"/>
      <c r="F8" s="920"/>
      <c r="G8" s="527" t="s">
        <v>674</v>
      </c>
      <c r="H8" s="527"/>
      <c r="I8" s="923" t="s">
        <v>671</v>
      </c>
      <c r="J8" s="528" t="str">
        <f>VLOOKUP(B8,'少年女子名簿'!$A$4:$M$18,12,0)</f>
        <v>橋高朱里</v>
      </c>
      <c r="K8" s="529"/>
      <c r="L8" s="232"/>
      <c r="M8" s="370" t="s">
        <v>83</v>
      </c>
      <c r="N8" s="522" t="str">
        <f>VLOOKUP(V8,'少年女子名簿'!$A$4:$M$18,12,0)</f>
        <v>津金恵</v>
      </c>
      <c r="O8" s="523"/>
      <c r="P8" s="920" t="s">
        <v>671</v>
      </c>
      <c r="Q8" s="527" t="s">
        <v>680</v>
      </c>
      <c r="R8" s="527"/>
      <c r="S8" s="923"/>
      <c r="T8" s="528" t="str">
        <f>VLOOKUP(W8,'少年女子名簿'!$A$4:$M$18,12,0)</f>
        <v>佐藤恭穂</v>
      </c>
      <c r="U8" s="529"/>
      <c r="V8" s="89">
        <f>VLOOKUP(V6,$A$35:$G$39,4,0)</f>
        <v>312</v>
      </c>
      <c r="W8" s="89">
        <f>VLOOKUP(W6,$A$35:$G$39,4,0)</f>
        <v>512</v>
      </c>
    </row>
    <row r="9" spans="1:23" ht="28.5" customHeight="1" thickBot="1">
      <c r="A9" s="89">
        <f>VLOOKUP(A6,$A$35:$G$39,5,0)</f>
        <v>413</v>
      </c>
      <c r="B9" s="89">
        <f>VLOOKUP(B6,$A$35:$G$39,5,0)</f>
        <v>113</v>
      </c>
      <c r="C9" s="371" t="s">
        <v>85</v>
      </c>
      <c r="D9" s="519" t="str">
        <f>VLOOKUP(A9,'少年女子名簿'!$A$4:$M$18,12,0)</f>
        <v>中村伊織</v>
      </c>
      <c r="E9" s="520"/>
      <c r="F9" s="921"/>
      <c r="G9" s="521" t="s">
        <v>673</v>
      </c>
      <c r="H9" s="521"/>
      <c r="I9" s="924" t="s">
        <v>670</v>
      </c>
      <c r="J9" s="530" t="str">
        <f>VLOOKUP(B9,'少年女子名簿'!$A$4:$M$18,12,0)</f>
        <v>米田愛理子</v>
      </c>
      <c r="K9" s="531"/>
      <c r="L9" s="232"/>
      <c r="M9" s="371" t="s">
        <v>85</v>
      </c>
      <c r="N9" s="519" t="str">
        <f>VLOOKUP(V9,'少年女子名簿'!$A$4:$M$18,12,0)</f>
        <v>小池早穂</v>
      </c>
      <c r="O9" s="520"/>
      <c r="P9" s="921"/>
      <c r="Q9" s="521" t="s">
        <v>377</v>
      </c>
      <c r="R9" s="521"/>
      <c r="S9" s="924" t="s">
        <v>672</v>
      </c>
      <c r="T9" s="530" t="str">
        <f>VLOOKUP(W9,'少年女子名簿'!$A$4:$M$18,12,0)</f>
        <v>齋籐瑞穂</v>
      </c>
      <c r="U9" s="531"/>
      <c r="V9" s="89">
        <f>VLOOKUP(V6,$A$35:$G$39,5,0)</f>
        <v>313</v>
      </c>
      <c r="W9" s="89">
        <f>VLOOKUP(W6,$A$35:$G$39,5,0)</f>
        <v>513</v>
      </c>
    </row>
    <row r="10" spans="3:21" ht="28.5" customHeight="1" thickBot="1">
      <c r="C10" s="425" t="s">
        <v>244</v>
      </c>
      <c r="M10" s="425" t="s">
        <v>245</v>
      </c>
      <c r="O10" s="230"/>
      <c r="P10" s="421"/>
      <c r="Q10" s="233"/>
      <c r="R10" s="233"/>
      <c r="S10" s="422"/>
      <c r="T10" s="230"/>
      <c r="U10" s="230"/>
    </row>
    <row r="11" spans="1:23" ht="28.5" customHeight="1">
      <c r="A11" s="85" t="s">
        <v>89</v>
      </c>
      <c r="B11" s="85" t="s">
        <v>90</v>
      </c>
      <c r="C11" s="608" t="s">
        <v>21</v>
      </c>
      <c r="D11" s="600" t="str">
        <f>VLOOKUP(A12,$A$35:$B$39,2,0)</f>
        <v>富山県</v>
      </c>
      <c r="E11" s="601"/>
      <c r="F11" s="415">
        <v>0</v>
      </c>
      <c r="G11" s="602" t="s">
        <v>87</v>
      </c>
      <c r="H11" s="602"/>
      <c r="I11" s="419">
        <v>3</v>
      </c>
      <c r="J11" s="600" t="str">
        <f>VLOOKUP(B12,$A$35:$B$39,2,0)</f>
        <v>石川県</v>
      </c>
      <c r="K11" s="603"/>
      <c r="L11" s="230"/>
      <c r="M11" s="608" t="s">
        <v>21</v>
      </c>
      <c r="N11" s="600" t="str">
        <f>VLOOKUP(V12,$A$35:$B$39,2,0)</f>
        <v>福井県</v>
      </c>
      <c r="O11" s="601"/>
      <c r="P11" s="415">
        <v>1</v>
      </c>
      <c r="Q11" s="602" t="s">
        <v>87</v>
      </c>
      <c r="R11" s="602"/>
      <c r="S11" s="419">
        <v>2</v>
      </c>
      <c r="T11" s="600" t="str">
        <f>VLOOKUP(W12,$A$35:$B$39,2,0)</f>
        <v>長野県</v>
      </c>
      <c r="U11" s="603"/>
      <c r="V11" s="87" t="s">
        <v>89</v>
      </c>
      <c r="W11" s="85" t="s">
        <v>90</v>
      </c>
    </row>
    <row r="12" spans="1:23" ht="28.5" customHeight="1" thickBot="1">
      <c r="A12" s="93">
        <v>1</v>
      </c>
      <c r="B12" s="94">
        <v>5</v>
      </c>
      <c r="C12" s="609"/>
      <c r="D12" s="604" t="s">
        <v>86</v>
      </c>
      <c r="E12" s="604"/>
      <c r="F12" s="416"/>
      <c r="G12" s="605" t="s">
        <v>12</v>
      </c>
      <c r="H12" s="606"/>
      <c r="I12" s="420"/>
      <c r="J12" s="604" t="s">
        <v>86</v>
      </c>
      <c r="K12" s="607"/>
      <c r="L12" s="231"/>
      <c r="M12" s="609"/>
      <c r="N12" s="604" t="s">
        <v>86</v>
      </c>
      <c r="O12" s="604"/>
      <c r="P12" s="416"/>
      <c r="Q12" s="605" t="s">
        <v>12</v>
      </c>
      <c r="R12" s="606"/>
      <c r="S12" s="420"/>
      <c r="T12" s="604" t="s">
        <v>86</v>
      </c>
      <c r="U12" s="607"/>
      <c r="V12" s="93">
        <v>2</v>
      </c>
      <c r="W12" s="94">
        <v>3</v>
      </c>
    </row>
    <row r="13" spans="1:23" ht="28.5" customHeight="1">
      <c r="A13" s="89">
        <f>VLOOKUP(A12,$A$35:$G$39,3,0)</f>
        <v>211</v>
      </c>
      <c r="B13" s="89">
        <f>VLOOKUP(B12,$A$35:$G$39,3,0)</f>
        <v>111</v>
      </c>
      <c r="C13" s="369" t="s">
        <v>81</v>
      </c>
      <c r="D13" s="515" t="str">
        <f>VLOOKUP(A13,'少年女子名簿'!$A$4:$M$18,12,0)</f>
        <v>堤下真里安</v>
      </c>
      <c r="E13" s="533"/>
      <c r="F13" s="919"/>
      <c r="G13" s="533" t="s">
        <v>627</v>
      </c>
      <c r="H13" s="533"/>
      <c r="I13" s="926" t="s">
        <v>672</v>
      </c>
      <c r="J13" s="525" t="str">
        <f>VLOOKUP(B13,'少年女子名簿'!$A$4:$M$18,12,0)</f>
        <v>富山美和</v>
      </c>
      <c r="K13" s="526"/>
      <c r="L13" s="232"/>
      <c r="M13" s="369" t="s">
        <v>81</v>
      </c>
      <c r="N13" s="515" t="str">
        <f>VLOOKUP(V13,'少年女子名簿'!$A$4:$M$18,12,0)</f>
        <v>宗石茉子</v>
      </c>
      <c r="O13" s="599"/>
      <c r="P13" s="925"/>
      <c r="Q13" s="533" t="s">
        <v>690</v>
      </c>
      <c r="R13" s="533"/>
      <c r="S13" s="922" t="s">
        <v>671</v>
      </c>
      <c r="T13" s="525" t="str">
        <f>VLOOKUP(W13,'少年女子名簿'!$A$4:$M$18,12,0)</f>
        <v>出口クリスタ</v>
      </c>
      <c r="U13" s="526"/>
      <c r="V13" s="89">
        <f>VLOOKUP(V12,$A$35:$G$39,3,0)</f>
        <v>411</v>
      </c>
      <c r="W13" s="89">
        <f>VLOOKUP(W12,$A$35:$G$39,3,0)</f>
        <v>311</v>
      </c>
    </row>
    <row r="14" spans="1:23" ht="28.5" customHeight="1">
      <c r="A14" s="89">
        <f>VLOOKUP(A12,$A$35:$G$39,4,0)</f>
        <v>212</v>
      </c>
      <c r="B14" s="89">
        <f>VLOOKUP(B12,$A$35:$G$39,4,0)</f>
        <v>112</v>
      </c>
      <c r="C14" s="370" t="s">
        <v>83</v>
      </c>
      <c r="D14" s="522" t="str">
        <f>VLOOKUP(A14,'少年女子名簿'!$A$4:$M$18,12,0)</f>
        <v>小松史歩</v>
      </c>
      <c r="E14" s="523"/>
      <c r="F14" s="920"/>
      <c r="G14" s="527" t="s">
        <v>692</v>
      </c>
      <c r="H14" s="527"/>
      <c r="I14" s="923" t="s">
        <v>671</v>
      </c>
      <c r="J14" s="528" t="str">
        <f>VLOOKUP(B14,'少年女子名簿'!$A$4:$M$18,12,0)</f>
        <v>橋高朱里</v>
      </c>
      <c r="K14" s="529"/>
      <c r="L14" s="232"/>
      <c r="M14" s="370" t="s">
        <v>83</v>
      </c>
      <c r="N14" s="522" t="str">
        <f>VLOOKUP(V14,'少年女子名簿'!$A$4:$M$18,12,0)</f>
        <v>長谷川奈桜</v>
      </c>
      <c r="O14" s="523"/>
      <c r="P14" s="920"/>
      <c r="Q14" s="527" t="s">
        <v>673</v>
      </c>
      <c r="R14" s="527"/>
      <c r="S14" s="923" t="s">
        <v>671</v>
      </c>
      <c r="T14" s="528" t="str">
        <f>VLOOKUP(W14,'少年女子名簿'!$A$4:$M$18,12,0)</f>
        <v>津金恵</v>
      </c>
      <c r="U14" s="529"/>
      <c r="V14" s="89">
        <f>VLOOKUP(V12,$A$35:$G$39,4,0)</f>
        <v>412</v>
      </c>
      <c r="W14" s="89">
        <f>VLOOKUP(W12,$A$35:$G$39,4,0)</f>
        <v>312</v>
      </c>
    </row>
    <row r="15" spans="1:23" ht="28.5" customHeight="1" thickBot="1">
      <c r="A15" s="89">
        <f>VLOOKUP(A12,$A$35:$G$39,5,0)</f>
        <v>213</v>
      </c>
      <c r="B15" s="89">
        <f>VLOOKUP(B12,$A$35:$G$39,5,0)</f>
        <v>113</v>
      </c>
      <c r="C15" s="371" t="s">
        <v>85</v>
      </c>
      <c r="D15" s="519" t="str">
        <f>VLOOKUP(A15,'少年女子名簿'!$A$4:$M$18,12,0)</f>
        <v>上野扇京</v>
      </c>
      <c r="E15" s="520"/>
      <c r="F15" s="921"/>
      <c r="G15" s="521" t="s">
        <v>377</v>
      </c>
      <c r="H15" s="521"/>
      <c r="I15" s="924" t="s">
        <v>672</v>
      </c>
      <c r="J15" s="530" t="str">
        <f>VLOOKUP(B15,'少年女子名簿'!$A$4:$M$18,12,0)</f>
        <v>米田愛理子</v>
      </c>
      <c r="K15" s="531"/>
      <c r="L15" s="232"/>
      <c r="M15" s="371" t="s">
        <v>85</v>
      </c>
      <c r="N15" s="519" t="str">
        <f>VLOOKUP(V15,'少年女子名簿'!$A$4:$M$18,12,0)</f>
        <v>中村伊織</v>
      </c>
      <c r="O15" s="520"/>
      <c r="P15" s="921" t="s">
        <v>671</v>
      </c>
      <c r="Q15" s="521" t="s">
        <v>689</v>
      </c>
      <c r="R15" s="521"/>
      <c r="S15" s="924"/>
      <c r="T15" s="530" t="str">
        <f>VLOOKUP(W15,'少年女子名簿'!$A$4:$M$18,12,0)</f>
        <v>小池早穂</v>
      </c>
      <c r="U15" s="531"/>
      <c r="V15" s="89">
        <f>VLOOKUP(V12,$A$35:$G$39,5,0)</f>
        <v>413</v>
      </c>
      <c r="W15" s="89">
        <f>VLOOKUP(W12,$A$35:$G$39,5,0)</f>
        <v>313</v>
      </c>
    </row>
    <row r="16" spans="3:21" ht="28.5" customHeight="1" thickBot="1">
      <c r="C16" s="425" t="s">
        <v>246</v>
      </c>
      <c r="M16" s="425" t="s">
        <v>247</v>
      </c>
      <c r="N16" s="230"/>
      <c r="O16" s="230"/>
      <c r="P16" s="421"/>
      <c r="Q16" s="233"/>
      <c r="R16" s="233"/>
      <c r="S16" s="422"/>
      <c r="T16" s="230"/>
      <c r="U16" s="230"/>
    </row>
    <row r="17" spans="1:23" ht="28.5" customHeight="1">
      <c r="A17" s="85" t="s">
        <v>89</v>
      </c>
      <c r="B17" s="85" t="s">
        <v>90</v>
      </c>
      <c r="C17" s="608" t="s">
        <v>21</v>
      </c>
      <c r="D17" s="600" t="str">
        <f>VLOOKUP(A18,$A$35:$B$39,2,0)</f>
        <v>富山県</v>
      </c>
      <c r="E17" s="601"/>
      <c r="F17" s="415">
        <v>1</v>
      </c>
      <c r="G17" s="602" t="s">
        <v>87</v>
      </c>
      <c r="H17" s="602"/>
      <c r="I17" s="419">
        <v>2</v>
      </c>
      <c r="J17" s="600" t="str">
        <f>VLOOKUP(B18,$A$35:$B$39,2,0)</f>
        <v>新潟県</v>
      </c>
      <c r="K17" s="603"/>
      <c r="L17" s="230"/>
      <c r="M17" s="608" t="s">
        <v>21</v>
      </c>
      <c r="N17" s="600" t="str">
        <f>VLOOKUP(V18,$A$35:$B$39,2,0)</f>
        <v>長野県</v>
      </c>
      <c r="O17" s="601"/>
      <c r="P17" s="415">
        <v>2</v>
      </c>
      <c r="Q17" s="602" t="s">
        <v>87</v>
      </c>
      <c r="R17" s="602"/>
      <c r="S17" s="419">
        <v>1</v>
      </c>
      <c r="T17" s="600" t="str">
        <f>VLOOKUP(W18,$A$35:$B$39,2,0)</f>
        <v>石川県</v>
      </c>
      <c r="U17" s="603"/>
      <c r="V17" s="87" t="s">
        <v>89</v>
      </c>
      <c r="W17" s="85" t="s">
        <v>90</v>
      </c>
    </row>
    <row r="18" spans="1:23" ht="28.5" customHeight="1" thickBot="1">
      <c r="A18" s="93">
        <v>1</v>
      </c>
      <c r="B18" s="94">
        <v>4</v>
      </c>
      <c r="C18" s="609"/>
      <c r="D18" s="604" t="s">
        <v>86</v>
      </c>
      <c r="E18" s="604"/>
      <c r="F18" s="416"/>
      <c r="G18" s="605" t="s">
        <v>12</v>
      </c>
      <c r="H18" s="606"/>
      <c r="I18" s="420"/>
      <c r="J18" s="604" t="s">
        <v>86</v>
      </c>
      <c r="K18" s="607"/>
      <c r="L18" s="231"/>
      <c r="M18" s="609"/>
      <c r="N18" s="604" t="s">
        <v>86</v>
      </c>
      <c r="O18" s="604"/>
      <c r="P18" s="416"/>
      <c r="Q18" s="605" t="s">
        <v>12</v>
      </c>
      <c r="R18" s="606"/>
      <c r="S18" s="420"/>
      <c r="T18" s="604" t="s">
        <v>86</v>
      </c>
      <c r="U18" s="607"/>
      <c r="V18" s="93">
        <v>3</v>
      </c>
      <c r="W18" s="94">
        <v>5</v>
      </c>
    </row>
    <row r="19" spans="1:23" ht="28.5" customHeight="1">
      <c r="A19" s="89">
        <f>VLOOKUP(A18,$A$35:$G$39,3,0)</f>
        <v>211</v>
      </c>
      <c r="B19" s="89">
        <f>VLOOKUP(B18,$A$35:$G$39,3,0)</f>
        <v>511</v>
      </c>
      <c r="C19" s="369" t="s">
        <v>81</v>
      </c>
      <c r="D19" s="515" t="str">
        <f>VLOOKUP(A19,'少年女子名簿'!$A$4:$M$18,12,0)</f>
        <v>堤下真里安</v>
      </c>
      <c r="E19" s="533"/>
      <c r="F19" s="919"/>
      <c r="G19" s="533" t="s">
        <v>695</v>
      </c>
      <c r="H19" s="533"/>
      <c r="I19" s="926" t="s">
        <v>671</v>
      </c>
      <c r="J19" s="525" t="str">
        <f>VLOOKUP(B19,'少年女子名簿'!$A$4:$M$18,12,0)</f>
        <v>柴野亜美</v>
      </c>
      <c r="K19" s="526"/>
      <c r="L19" s="232"/>
      <c r="M19" s="369" t="s">
        <v>81</v>
      </c>
      <c r="N19" s="515" t="str">
        <f>VLOOKUP(V19,'少年女子名簿'!$A$4:$M$18,12,0)</f>
        <v>出口クリスタ</v>
      </c>
      <c r="O19" s="599"/>
      <c r="P19" s="925" t="s">
        <v>672</v>
      </c>
      <c r="Q19" s="533" t="s">
        <v>627</v>
      </c>
      <c r="R19" s="533"/>
      <c r="S19" s="922"/>
      <c r="T19" s="525" t="str">
        <f>VLOOKUP(W19,'少年女子名簿'!$A$4:$M$18,12,0)</f>
        <v>富山美和</v>
      </c>
      <c r="U19" s="526"/>
      <c r="V19" s="89">
        <f>VLOOKUP(V18,$A$35:$G$39,3,0)</f>
        <v>311</v>
      </c>
      <c r="W19" s="89">
        <f>VLOOKUP(W18,$A$35:$G$39,3,0)</f>
        <v>111</v>
      </c>
    </row>
    <row r="20" spans="1:23" ht="28.5" customHeight="1">
      <c r="A20" s="89">
        <f>VLOOKUP(A18,$A$35:$G$39,4,0)</f>
        <v>212</v>
      </c>
      <c r="B20" s="89">
        <f>VLOOKUP(B18,$A$35:$G$39,4,0)</f>
        <v>512</v>
      </c>
      <c r="C20" s="370" t="s">
        <v>83</v>
      </c>
      <c r="D20" s="522" t="str">
        <f>VLOOKUP(A20,'少年女子名簿'!$A$4:$M$18,12,0)</f>
        <v>小松史歩</v>
      </c>
      <c r="E20" s="523"/>
      <c r="F20" s="920"/>
      <c r="G20" s="527" t="s">
        <v>696</v>
      </c>
      <c r="H20" s="527"/>
      <c r="I20" s="923" t="s">
        <v>671</v>
      </c>
      <c r="J20" s="528" t="str">
        <f>VLOOKUP(B20,'少年女子名簿'!$A$4:$M$18,12,0)</f>
        <v>佐藤恭穂</v>
      </c>
      <c r="K20" s="529"/>
      <c r="L20" s="232"/>
      <c r="M20" s="370" t="s">
        <v>83</v>
      </c>
      <c r="N20" s="522" t="str">
        <f>VLOOKUP(V20,'少年女子名簿'!$A$4:$M$18,12,0)</f>
        <v>津金恵</v>
      </c>
      <c r="O20" s="523"/>
      <c r="P20" s="920" t="s">
        <v>671</v>
      </c>
      <c r="Q20" s="527" t="s">
        <v>687</v>
      </c>
      <c r="R20" s="527"/>
      <c r="S20" s="923"/>
      <c r="T20" s="528" t="str">
        <f>VLOOKUP(W20,'少年女子名簿'!$A$4:$M$18,12,0)</f>
        <v>橋高朱里</v>
      </c>
      <c r="U20" s="529"/>
      <c r="V20" s="89">
        <f>VLOOKUP(V18,$A$35:$G$39,4,0)</f>
        <v>312</v>
      </c>
      <c r="W20" s="89">
        <f>VLOOKUP(W18,$A$35:$G$39,4,0)</f>
        <v>112</v>
      </c>
    </row>
    <row r="21" spans="1:23" ht="28.5" customHeight="1" thickBot="1">
      <c r="A21" s="89">
        <f>VLOOKUP(A18,$A$35:$G$39,5,0)</f>
        <v>213</v>
      </c>
      <c r="B21" s="89">
        <f>VLOOKUP(B18,$A$35:$G$39,5,0)</f>
        <v>513</v>
      </c>
      <c r="C21" s="371" t="s">
        <v>85</v>
      </c>
      <c r="D21" s="519" t="str">
        <f>VLOOKUP(A21,'少年女子名簿'!$A$4:$M$18,12,0)</f>
        <v>上野扇京</v>
      </c>
      <c r="E21" s="520"/>
      <c r="F21" s="921" t="s">
        <v>671</v>
      </c>
      <c r="G21" s="521" t="s">
        <v>697</v>
      </c>
      <c r="H21" s="521"/>
      <c r="I21" s="924"/>
      <c r="J21" s="530" t="str">
        <f>VLOOKUP(B21,'少年女子名簿'!$A$4:$M$18,12,0)</f>
        <v>齋籐瑞穂</v>
      </c>
      <c r="K21" s="531"/>
      <c r="L21" s="232"/>
      <c r="M21" s="371" t="s">
        <v>85</v>
      </c>
      <c r="N21" s="519" t="str">
        <f>VLOOKUP(V21,'少年女子名簿'!$A$4:$M$18,12,0)</f>
        <v>小池早穂</v>
      </c>
      <c r="O21" s="520"/>
      <c r="P21" s="921"/>
      <c r="Q21" s="521" t="s">
        <v>683</v>
      </c>
      <c r="R21" s="521"/>
      <c r="S21" s="924" t="s">
        <v>671</v>
      </c>
      <c r="T21" s="530" t="str">
        <f>VLOOKUP(W21,'少年女子名簿'!$A$4:$M$18,12,0)</f>
        <v>米田愛理子</v>
      </c>
      <c r="U21" s="531"/>
      <c r="V21" s="89">
        <f>VLOOKUP(V18,$A$35:$G$39,5,0)</f>
        <v>313</v>
      </c>
      <c r="W21" s="89">
        <f>VLOOKUP(W18,$A$35:$G$39,5,0)</f>
        <v>113</v>
      </c>
    </row>
    <row r="22" spans="3:21" ht="28.5" customHeight="1" thickBot="1">
      <c r="C22" s="425" t="s">
        <v>248</v>
      </c>
      <c r="M22" s="425" t="s">
        <v>249</v>
      </c>
      <c r="N22" s="230"/>
      <c r="O22" s="230"/>
      <c r="P22" s="421"/>
      <c r="Q22" s="233"/>
      <c r="R22" s="233"/>
      <c r="S22" s="422"/>
      <c r="T22" s="230"/>
      <c r="U22" s="230"/>
    </row>
    <row r="23" spans="1:23" ht="28.5" customHeight="1">
      <c r="A23" s="85" t="s">
        <v>89</v>
      </c>
      <c r="B23" s="85" t="s">
        <v>90</v>
      </c>
      <c r="C23" s="608" t="s">
        <v>21</v>
      </c>
      <c r="D23" s="600" t="str">
        <f>VLOOKUP(A24,$A$35:$B$39,2,0)</f>
        <v>富山県</v>
      </c>
      <c r="E23" s="601"/>
      <c r="F23" s="415">
        <v>1</v>
      </c>
      <c r="G23" s="602" t="s">
        <v>87</v>
      </c>
      <c r="H23" s="602"/>
      <c r="I23" s="419">
        <v>2</v>
      </c>
      <c r="J23" s="600" t="str">
        <f>VLOOKUP(B24,$A$35:$B$39,2,0)</f>
        <v>長野県</v>
      </c>
      <c r="K23" s="603"/>
      <c r="L23" s="230"/>
      <c r="M23" s="608" t="s">
        <v>21</v>
      </c>
      <c r="N23" s="600" t="str">
        <f>VLOOKUP(V24,$A$35:$B$39,2,0)</f>
        <v>福井県</v>
      </c>
      <c r="O23" s="601"/>
      <c r="P23" s="415">
        <v>1</v>
      </c>
      <c r="Q23" s="602" t="s">
        <v>87</v>
      </c>
      <c r="R23" s="602"/>
      <c r="S23" s="419">
        <v>0</v>
      </c>
      <c r="T23" s="600" t="str">
        <f>VLOOKUP(W24,$A$35:$B$39,2,0)</f>
        <v>新潟県</v>
      </c>
      <c r="U23" s="603"/>
      <c r="V23" s="87" t="s">
        <v>89</v>
      </c>
      <c r="W23" s="85" t="s">
        <v>90</v>
      </c>
    </row>
    <row r="24" spans="1:23" ht="28.5" customHeight="1" thickBot="1">
      <c r="A24" s="93">
        <v>1</v>
      </c>
      <c r="B24" s="94">
        <v>3</v>
      </c>
      <c r="C24" s="609"/>
      <c r="D24" s="604" t="s">
        <v>86</v>
      </c>
      <c r="E24" s="604"/>
      <c r="F24" s="416"/>
      <c r="G24" s="605" t="s">
        <v>12</v>
      </c>
      <c r="H24" s="606"/>
      <c r="I24" s="420"/>
      <c r="J24" s="604" t="s">
        <v>86</v>
      </c>
      <c r="K24" s="607"/>
      <c r="L24" s="231"/>
      <c r="M24" s="609"/>
      <c r="N24" s="604" t="s">
        <v>86</v>
      </c>
      <c r="O24" s="604"/>
      <c r="P24" s="416"/>
      <c r="Q24" s="605" t="s">
        <v>12</v>
      </c>
      <c r="R24" s="606"/>
      <c r="S24" s="420"/>
      <c r="T24" s="604" t="s">
        <v>86</v>
      </c>
      <c r="U24" s="607"/>
      <c r="V24" s="93">
        <v>2</v>
      </c>
      <c r="W24" s="94">
        <v>4</v>
      </c>
    </row>
    <row r="25" spans="1:23" ht="28.5" customHeight="1">
      <c r="A25" s="89">
        <f>VLOOKUP(A24,$A$35:$G$39,3,0)</f>
        <v>211</v>
      </c>
      <c r="B25" s="89">
        <f>VLOOKUP(B24,$A$35:$G$39,3,0)</f>
        <v>311</v>
      </c>
      <c r="C25" s="369" t="s">
        <v>81</v>
      </c>
      <c r="D25" s="515" t="str">
        <f>VLOOKUP(A25,'少年女子名簿'!$A$4:$M$18,12,0)</f>
        <v>堤下真里安</v>
      </c>
      <c r="E25" s="533"/>
      <c r="F25" s="919"/>
      <c r="G25" s="533" t="s">
        <v>699</v>
      </c>
      <c r="H25" s="533"/>
      <c r="I25" s="926" t="s">
        <v>671</v>
      </c>
      <c r="J25" s="525" t="str">
        <f>VLOOKUP(B25,'少年女子名簿'!$A$4:$M$18,12,0)</f>
        <v>出口クリスタ</v>
      </c>
      <c r="K25" s="526"/>
      <c r="L25" s="232"/>
      <c r="M25" s="369" t="s">
        <v>81</v>
      </c>
      <c r="N25" s="515" t="str">
        <f>VLOOKUP(V25,'少年女子名簿'!$A$4:$M$18,12,0)</f>
        <v>宗石茉子</v>
      </c>
      <c r="O25" s="599"/>
      <c r="P25" s="925" t="s">
        <v>670</v>
      </c>
      <c r="Q25" s="533" t="s">
        <v>628</v>
      </c>
      <c r="R25" s="533"/>
      <c r="S25" s="922"/>
      <c r="T25" s="525" t="str">
        <f>VLOOKUP(W25,'少年女子名簿'!$A$4:$M$18,12,0)</f>
        <v>柴野亜美</v>
      </c>
      <c r="U25" s="526"/>
      <c r="V25" s="89">
        <f>VLOOKUP(V24,$A$35:$G$39,3,0)</f>
        <v>411</v>
      </c>
      <c r="W25" s="89">
        <f>VLOOKUP(W24,$A$35:$G$39,3,0)</f>
        <v>511</v>
      </c>
    </row>
    <row r="26" spans="1:23" ht="28.5" customHeight="1">
      <c r="A26" s="89">
        <f>VLOOKUP(A24,$A$35:$G$39,4,0)</f>
        <v>212</v>
      </c>
      <c r="B26" s="89">
        <f>VLOOKUP(B24,$A$35:$G$39,4,0)</f>
        <v>312</v>
      </c>
      <c r="C26" s="370" t="s">
        <v>83</v>
      </c>
      <c r="D26" s="522" t="str">
        <f>VLOOKUP(A26,'少年女子名簿'!$A$4:$M$18,12,0)</f>
        <v>小松史歩</v>
      </c>
      <c r="E26" s="523"/>
      <c r="F26" s="920"/>
      <c r="G26" s="527" t="s">
        <v>699</v>
      </c>
      <c r="H26" s="527"/>
      <c r="I26" s="923" t="s">
        <v>671</v>
      </c>
      <c r="J26" s="528" t="str">
        <f>VLOOKUP(B26,'少年女子名簿'!$A$4:$M$18,12,0)</f>
        <v>津金恵</v>
      </c>
      <c r="K26" s="529"/>
      <c r="L26" s="232"/>
      <c r="M26" s="370" t="s">
        <v>83</v>
      </c>
      <c r="N26" s="522" t="str">
        <f>VLOOKUP(V26,'少年女子名簿'!$A$4:$M$18,12,0)</f>
        <v>長谷川奈桜</v>
      </c>
      <c r="O26" s="523"/>
      <c r="P26" s="920" t="s">
        <v>686</v>
      </c>
      <c r="Q26" s="527" t="s">
        <v>676</v>
      </c>
      <c r="R26" s="527"/>
      <c r="S26" s="923" t="s">
        <v>686</v>
      </c>
      <c r="T26" s="528" t="str">
        <f>VLOOKUP(W26,'少年女子名簿'!$A$4:$M$18,12,0)</f>
        <v>佐藤恭穂</v>
      </c>
      <c r="U26" s="529"/>
      <c r="V26" s="89">
        <f>VLOOKUP(V24,$A$35:$G$39,4,0)</f>
        <v>412</v>
      </c>
      <c r="W26" s="89">
        <f>VLOOKUP(W24,$A$35:$G$39,4,0)</f>
        <v>512</v>
      </c>
    </row>
    <row r="27" spans="1:23" ht="28.5" customHeight="1" thickBot="1">
      <c r="A27" s="89">
        <f>VLOOKUP(A24,$A$35:$G$39,5,0)</f>
        <v>213</v>
      </c>
      <c r="B27" s="89">
        <f>VLOOKUP(B24,$A$35:$G$39,5,0)</f>
        <v>313</v>
      </c>
      <c r="C27" s="371" t="s">
        <v>85</v>
      </c>
      <c r="D27" s="519" t="str">
        <f>VLOOKUP(A27,'少年女子名簿'!$A$4:$M$18,12,0)</f>
        <v>上野扇京</v>
      </c>
      <c r="E27" s="520"/>
      <c r="F27" s="921" t="s">
        <v>671</v>
      </c>
      <c r="G27" s="521" t="s">
        <v>694</v>
      </c>
      <c r="H27" s="521"/>
      <c r="I27" s="924"/>
      <c r="J27" s="530" t="str">
        <f>VLOOKUP(B27,'少年女子名簿'!$A$4:$M$18,12,0)</f>
        <v>小池早穂</v>
      </c>
      <c r="K27" s="531"/>
      <c r="L27" s="232"/>
      <c r="M27" s="371" t="s">
        <v>85</v>
      </c>
      <c r="N27" s="519" t="str">
        <f>VLOOKUP(V27,'少年女子名簿'!$A$4:$M$18,12,0)</f>
        <v>中村伊織</v>
      </c>
      <c r="O27" s="520"/>
      <c r="P27" s="921" t="s">
        <v>686</v>
      </c>
      <c r="Q27" s="521" t="s">
        <v>676</v>
      </c>
      <c r="R27" s="521"/>
      <c r="S27" s="924" t="s">
        <v>686</v>
      </c>
      <c r="T27" s="530" t="str">
        <f>VLOOKUP(W27,'少年女子名簿'!$A$4:$M$18,12,0)</f>
        <v>齋籐瑞穂</v>
      </c>
      <c r="U27" s="531"/>
      <c r="V27" s="89">
        <f>VLOOKUP(V24,$A$35:$G$39,5,0)</f>
        <v>413</v>
      </c>
      <c r="W27" s="89">
        <f>VLOOKUP(W24,$A$35:$G$39,5,0)</f>
        <v>513</v>
      </c>
    </row>
    <row r="28" spans="3:21" ht="28.5" customHeight="1" thickBot="1">
      <c r="C28" s="425" t="s">
        <v>250</v>
      </c>
      <c r="M28" s="425" t="s">
        <v>289</v>
      </c>
      <c r="O28" s="230"/>
      <c r="P28" s="421"/>
      <c r="Q28" s="233"/>
      <c r="R28" s="233"/>
      <c r="S28" s="422"/>
      <c r="T28" s="230"/>
      <c r="U28" s="230"/>
    </row>
    <row r="29" spans="1:23" ht="28.5" customHeight="1">
      <c r="A29" s="85" t="s">
        <v>89</v>
      </c>
      <c r="B29" s="85" t="s">
        <v>90</v>
      </c>
      <c r="C29" s="608" t="s">
        <v>21</v>
      </c>
      <c r="D29" s="600" t="str">
        <f>VLOOKUP(A30,$A$35:$B$39,2,0)</f>
        <v>富山県</v>
      </c>
      <c r="E29" s="601"/>
      <c r="F29" s="415">
        <v>2</v>
      </c>
      <c r="G29" s="602" t="s">
        <v>87</v>
      </c>
      <c r="H29" s="602"/>
      <c r="I29" s="419">
        <v>1</v>
      </c>
      <c r="J29" s="600" t="str">
        <f>VLOOKUP(B30,$A$35:$B$39,2,0)</f>
        <v>福井県</v>
      </c>
      <c r="K29" s="603"/>
      <c r="L29" s="230"/>
      <c r="M29" s="608" t="s">
        <v>21</v>
      </c>
      <c r="N29" s="600" t="str">
        <f>VLOOKUP(V30,$A$35:$B$39,2,0)</f>
        <v>新潟県</v>
      </c>
      <c r="O29" s="601"/>
      <c r="P29" s="415">
        <v>0</v>
      </c>
      <c r="Q29" s="602" t="s">
        <v>87</v>
      </c>
      <c r="R29" s="602"/>
      <c r="S29" s="419">
        <v>3</v>
      </c>
      <c r="T29" s="600" t="str">
        <f>VLOOKUP(W30,$A$35:$B$39,2,0)</f>
        <v>石川県</v>
      </c>
      <c r="U29" s="603"/>
      <c r="V29" s="87" t="s">
        <v>89</v>
      </c>
      <c r="W29" s="85" t="s">
        <v>90</v>
      </c>
    </row>
    <row r="30" spans="1:23" ht="28.5" customHeight="1" thickBot="1">
      <c r="A30" s="93">
        <v>1</v>
      </c>
      <c r="B30" s="94">
        <v>2</v>
      </c>
      <c r="C30" s="609"/>
      <c r="D30" s="604" t="s">
        <v>86</v>
      </c>
      <c r="E30" s="604"/>
      <c r="F30" s="416"/>
      <c r="G30" s="605" t="s">
        <v>12</v>
      </c>
      <c r="H30" s="606"/>
      <c r="I30" s="420"/>
      <c r="J30" s="604" t="s">
        <v>86</v>
      </c>
      <c r="K30" s="607"/>
      <c r="L30" s="231"/>
      <c r="M30" s="609"/>
      <c r="N30" s="604" t="s">
        <v>86</v>
      </c>
      <c r="O30" s="604"/>
      <c r="P30" s="416"/>
      <c r="Q30" s="605" t="s">
        <v>12</v>
      </c>
      <c r="R30" s="606"/>
      <c r="S30" s="420"/>
      <c r="T30" s="604" t="s">
        <v>86</v>
      </c>
      <c r="U30" s="607"/>
      <c r="V30" s="93">
        <v>4</v>
      </c>
      <c r="W30" s="94">
        <v>5</v>
      </c>
    </row>
    <row r="31" spans="1:23" ht="28.5" customHeight="1">
      <c r="A31" s="89">
        <f>VLOOKUP(A30,$A$35:$G$39,3,0)</f>
        <v>211</v>
      </c>
      <c r="B31" s="89">
        <f>VLOOKUP(B30,$A$35:$G$39,3,0)</f>
        <v>411</v>
      </c>
      <c r="C31" s="369" t="s">
        <v>81</v>
      </c>
      <c r="D31" s="515" t="str">
        <f>VLOOKUP(A31,'少年女子名簿'!$A$4:$M$18,12,0)</f>
        <v>堤下真里安</v>
      </c>
      <c r="E31" s="533"/>
      <c r="F31" s="919" t="s">
        <v>672</v>
      </c>
      <c r="G31" s="533" t="s">
        <v>377</v>
      </c>
      <c r="H31" s="533"/>
      <c r="I31" s="926"/>
      <c r="J31" s="525" t="str">
        <f>VLOOKUP(B31,'少年女子名簿'!$A$4:$M$18,12,0)</f>
        <v>宗石茉子</v>
      </c>
      <c r="K31" s="526"/>
      <c r="L31" s="232"/>
      <c r="M31" s="369" t="s">
        <v>81</v>
      </c>
      <c r="N31" s="515" t="str">
        <f>VLOOKUP(V31,'少年女子名簿'!$A$4:$M$18,12,0)</f>
        <v>柴野亜美</v>
      </c>
      <c r="O31" s="599"/>
      <c r="P31" s="925"/>
      <c r="Q31" s="533" t="s">
        <v>629</v>
      </c>
      <c r="R31" s="533"/>
      <c r="S31" s="922" t="s">
        <v>671</v>
      </c>
      <c r="T31" s="525" t="str">
        <f>VLOOKUP(W31,'少年女子名簿'!$A$4:$M$18,12,0)</f>
        <v>富山美和</v>
      </c>
      <c r="U31" s="526"/>
      <c r="V31" s="89">
        <f>VLOOKUP(V30,$A$35:$G$39,3,0)</f>
        <v>511</v>
      </c>
      <c r="W31" s="89">
        <f>VLOOKUP(W30,$A$35:$G$39,3,0)</f>
        <v>111</v>
      </c>
    </row>
    <row r="32" spans="1:23" ht="28.5" customHeight="1">
      <c r="A32" s="89">
        <f>VLOOKUP(A30,$A$35:$G$39,4,0)</f>
        <v>212</v>
      </c>
      <c r="B32" s="89">
        <f>VLOOKUP(B30,$A$35:$G$39,4,0)</f>
        <v>412</v>
      </c>
      <c r="C32" s="370" t="s">
        <v>83</v>
      </c>
      <c r="D32" s="522" t="str">
        <f>VLOOKUP(A32,'少年女子名簿'!$A$4:$M$18,12,0)</f>
        <v>小松史歩</v>
      </c>
      <c r="E32" s="523"/>
      <c r="F32" s="920"/>
      <c r="G32" s="527" t="s">
        <v>673</v>
      </c>
      <c r="H32" s="527"/>
      <c r="I32" s="923" t="s">
        <v>671</v>
      </c>
      <c r="J32" s="528" t="str">
        <f>VLOOKUP(B32,'少年女子名簿'!$A$4:$M$18,12,0)</f>
        <v>長谷川奈桜</v>
      </c>
      <c r="K32" s="529"/>
      <c r="L32" s="232"/>
      <c r="M32" s="370" t="s">
        <v>83</v>
      </c>
      <c r="N32" s="522" t="str">
        <f>VLOOKUP(V32,'少年女子名簿'!$A$4:$M$18,12,0)</f>
        <v>佐藤恭穂</v>
      </c>
      <c r="O32" s="523"/>
      <c r="P32" s="920"/>
      <c r="Q32" s="527" t="s">
        <v>704</v>
      </c>
      <c r="R32" s="527"/>
      <c r="S32" s="923" t="s">
        <v>671</v>
      </c>
      <c r="T32" s="528" t="str">
        <f>VLOOKUP(W32,'少年女子名簿'!$A$4:$M$18,12,0)</f>
        <v>橋高朱里</v>
      </c>
      <c r="U32" s="529"/>
      <c r="V32" s="89">
        <f>VLOOKUP(V30,$A$35:$G$39,4,0)</f>
        <v>512</v>
      </c>
      <c r="W32" s="89">
        <f>VLOOKUP(W30,$A$35:$G$39,4,0)</f>
        <v>112</v>
      </c>
    </row>
    <row r="33" spans="1:23" ht="28.5" customHeight="1" thickBot="1">
      <c r="A33" s="89">
        <f>VLOOKUP(A30,$A$35:$G$39,5,0)</f>
        <v>213</v>
      </c>
      <c r="B33" s="89">
        <f>VLOOKUP(B30,$A$35:$G$39,5,0)</f>
        <v>413</v>
      </c>
      <c r="C33" s="371" t="s">
        <v>85</v>
      </c>
      <c r="D33" s="519" t="str">
        <f>VLOOKUP(A33,'少年女子名簿'!$A$4:$M$18,12,0)</f>
        <v>上野扇京</v>
      </c>
      <c r="E33" s="520"/>
      <c r="F33" s="921" t="s">
        <v>671</v>
      </c>
      <c r="G33" s="521" t="s">
        <v>673</v>
      </c>
      <c r="H33" s="521"/>
      <c r="I33" s="924"/>
      <c r="J33" s="530" t="str">
        <f>VLOOKUP(B33,'少年女子名簿'!$A$4:$M$18,12,0)</f>
        <v>中村伊織</v>
      </c>
      <c r="K33" s="531"/>
      <c r="L33" s="232"/>
      <c r="M33" s="371" t="s">
        <v>85</v>
      </c>
      <c r="N33" s="519" t="str">
        <f>VLOOKUP(V33,'少年女子名簿'!$A$4:$M$18,12,0)</f>
        <v>齋籐瑞穂</v>
      </c>
      <c r="O33" s="520"/>
      <c r="P33" s="921"/>
      <c r="Q33" s="521" t="s">
        <v>687</v>
      </c>
      <c r="R33" s="521"/>
      <c r="S33" s="924" t="s">
        <v>671</v>
      </c>
      <c r="T33" s="530" t="str">
        <f>VLOOKUP(W33,'少年女子名簿'!$A$4:$M$18,12,0)</f>
        <v>米田愛理子</v>
      </c>
      <c r="U33" s="531"/>
      <c r="V33" s="89">
        <f>VLOOKUP(V30,$A$35:$G$39,5,0)</f>
        <v>513</v>
      </c>
      <c r="W33" s="89">
        <f>VLOOKUP(W30,$A$35:$G$39,5,0)</f>
        <v>113</v>
      </c>
    </row>
    <row r="34" spans="1:23" ht="23.25" customHeight="1">
      <c r="A34" s="86"/>
      <c r="B34" s="86"/>
      <c r="C34" s="91"/>
      <c r="D34" s="90"/>
      <c r="E34" s="90"/>
      <c r="F34" s="162"/>
      <c r="G34" s="10"/>
      <c r="H34" s="10"/>
      <c r="I34" s="151"/>
      <c r="J34" s="91"/>
      <c r="K34" s="91"/>
      <c r="L34" s="86"/>
      <c r="M34" s="91"/>
      <c r="N34" s="90"/>
      <c r="O34" s="90"/>
      <c r="P34" s="162"/>
      <c r="Q34" s="10"/>
      <c r="R34" s="10"/>
      <c r="S34" s="151"/>
      <c r="T34" s="91"/>
      <c r="U34" s="91"/>
      <c r="V34" s="86"/>
      <c r="W34" s="86"/>
    </row>
    <row r="35" spans="1:10" ht="13.5">
      <c r="A35" s="4">
        <v>5</v>
      </c>
      <c r="B35" t="s">
        <v>358</v>
      </c>
      <c r="C35" s="84">
        <v>111</v>
      </c>
      <c r="D35" s="84">
        <v>112</v>
      </c>
      <c r="E35" s="84">
        <v>113</v>
      </c>
      <c r="F35" s="417"/>
      <c r="G35" s="84"/>
      <c r="H35" s="84"/>
      <c r="I35" s="84"/>
      <c r="J35" s="84"/>
    </row>
    <row r="36" spans="1:10" ht="13.5">
      <c r="A36" s="4">
        <v>1</v>
      </c>
      <c r="B36" t="s">
        <v>360</v>
      </c>
      <c r="C36" s="84">
        <v>211</v>
      </c>
      <c r="D36" s="84">
        <v>212</v>
      </c>
      <c r="E36" s="84">
        <v>213</v>
      </c>
      <c r="F36" s="417"/>
      <c r="G36" s="84"/>
      <c r="H36" s="84"/>
      <c r="I36" s="84"/>
      <c r="J36" s="84"/>
    </row>
    <row r="37" spans="1:10" ht="13.5">
      <c r="A37" s="4">
        <v>3</v>
      </c>
      <c r="B37" t="s">
        <v>357</v>
      </c>
      <c r="C37" s="84">
        <v>311</v>
      </c>
      <c r="D37" s="84">
        <v>312</v>
      </c>
      <c r="E37" s="84">
        <v>313</v>
      </c>
      <c r="F37" s="417"/>
      <c r="G37" s="84"/>
      <c r="H37" s="84"/>
      <c r="I37" s="84"/>
      <c r="J37" s="84"/>
    </row>
    <row r="38" spans="1:10" ht="13.5">
      <c r="A38" s="4">
        <v>2</v>
      </c>
      <c r="B38" t="s">
        <v>356</v>
      </c>
      <c r="C38" s="84">
        <v>411</v>
      </c>
      <c r="D38" s="84">
        <v>412</v>
      </c>
      <c r="E38" s="84">
        <v>413</v>
      </c>
      <c r="F38" s="417"/>
      <c r="G38" s="84"/>
      <c r="H38" s="84"/>
      <c r="I38" s="84"/>
      <c r="J38" s="84"/>
    </row>
    <row r="39" spans="1:10" ht="13.5">
      <c r="A39" s="4">
        <v>4</v>
      </c>
      <c r="B39" t="s">
        <v>359</v>
      </c>
      <c r="C39" s="84">
        <v>511</v>
      </c>
      <c r="D39" s="84">
        <v>512</v>
      </c>
      <c r="E39" s="84">
        <v>513</v>
      </c>
      <c r="F39" s="417"/>
      <c r="G39" s="84"/>
      <c r="H39" s="84"/>
      <c r="I39" s="84"/>
      <c r="J39" s="84"/>
    </row>
  </sheetData>
  <sheetProtection/>
  <mergeCells count="166">
    <mergeCell ref="T17:U17"/>
    <mergeCell ref="N18:O18"/>
    <mergeCell ref="O2:U2"/>
    <mergeCell ref="F1:G1"/>
    <mergeCell ref="J1:Q1"/>
    <mergeCell ref="J18:K18"/>
    <mergeCell ref="M17:M18"/>
    <mergeCell ref="Q15:R15"/>
    <mergeCell ref="T15:U15"/>
    <mergeCell ref="J15:K15"/>
    <mergeCell ref="N15:O15"/>
    <mergeCell ref="J14:K14"/>
    <mergeCell ref="Y2:AA2"/>
    <mergeCell ref="C2:J2"/>
    <mergeCell ref="D14:E14"/>
    <mergeCell ref="G14:H14"/>
    <mergeCell ref="D15:E15"/>
    <mergeCell ref="G15:H15"/>
    <mergeCell ref="N14:O14"/>
    <mergeCell ref="Q13:R13"/>
    <mergeCell ref="Q18:R18"/>
    <mergeCell ref="T18:U18"/>
    <mergeCell ref="C17:C18"/>
    <mergeCell ref="D17:E17"/>
    <mergeCell ref="G17:H17"/>
    <mergeCell ref="J17:K17"/>
    <mergeCell ref="D18:E18"/>
    <mergeCell ref="G18:H18"/>
    <mergeCell ref="N17:O17"/>
    <mergeCell ref="Q17:R17"/>
    <mergeCell ref="T13:U13"/>
    <mergeCell ref="Q14:R14"/>
    <mergeCell ref="T14:U14"/>
    <mergeCell ref="D13:E13"/>
    <mergeCell ref="G13:H13"/>
    <mergeCell ref="J13:K13"/>
    <mergeCell ref="N13:O13"/>
    <mergeCell ref="M11:M12"/>
    <mergeCell ref="N11:O11"/>
    <mergeCell ref="Q11:R11"/>
    <mergeCell ref="T11:U11"/>
    <mergeCell ref="N12:O12"/>
    <mergeCell ref="Q12:R12"/>
    <mergeCell ref="T12:U12"/>
    <mergeCell ref="C11:C12"/>
    <mergeCell ref="D11:E11"/>
    <mergeCell ref="G11:H11"/>
    <mergeCell ref="J11:K11"/>
    <mergeCell ref="D12:E12"/>
    <mergeCell ref="G12:H12"/>
    <mergeCell ref="J12:K12"/>
    <mergeCell ref="D9:E9"/>
    <mergeCell ref="G9:H9"/>
    <mergeCell ref="J9:K9"/>
    <mergeCell ref="N9:O9"/>
    <mergeCell ref="Q9:R9"/>
    <mergeCell ref="T9:U9"/>
    <mergeCell ref="Q8:R8"/>
    <mergeCell ref="T8:U8"/>
    <mergeCell ref="J7:K7"/>
    <mergeCell ref="N7:O7"/>
    <mergeCell ref="J8:K8"/>
    <mergeCell ref="N8:O8"/>
    <mergeCell ref="D8:E8"/>
    <mergeCell ref="G8:H8"/>
    <mergeCell ref="D7:E7"/>
    <mergeCell ref="G7:H7"/>
    <mergeCell ref="M5:M6"/>
    <mergeCell ref="N5:O5"/>
    <mergeCell ref="Q7:R7"/>
    <mergeCell ref="T7:U7"/>
    <mergeCell ref="Q5:R5"/>
    <mergeCell ref="T5:U5"/>
    <mergeCell ref="N6:O6"/>
    <mergeCell ref="Q6:R6"/>
    <mergeCell ref="T6:U6"/>
    <mergeCell ref="J5:K5"/>
    <mergeCell ref="J6:K6"/>
    <mergeCell ref="C3:E3"/>
    <mergeCell ref="C5:C6"/>
    <mergeCell ref="D5:E5"/>
    <mergeCell ref="G5:H5"/>
    <mergeCell ref="D6:E6"/>
    <mergeCell ref="G6:H6"/>
    <mergeCell ref="Q19:R19"/>
    <mergeCell ref="T19:U19"/>
    <mergeCell ref="D19:E19"/>
    <mergeCell ref="G19:H19"/>
    <mergeCell ref="J19:K19"/>
    <mergeCell ref="N19:O19"/>
    <mergeCell ref="T20:U20"/>
    <mergeCell ref="D20:E20"/>
    <mergeCell ref="G20:H20"/>
    <mergeCell ref="J20:K20"/>
    <mergeCell ref="N20:O20"/>
    <mergeCell ref="D21:E21"/>
    <mergeCell ref="G21:H21"/>
    <mergeCell ref="J21:K21"/>
    <mergeCell ref="Q20:R20"/>
    <mergeCell ref="N21:O21"/>
    <mergeCell ref="Q21:R21"/>
    <mergeCell ref="C23:C24"/>
    <mergeCell ref="D23:E23"/>
    <mergeCell ref="G23:H23"/>
    <mergeCell ref="J23:K23"/>
    <mergeCell ref="J24:K24"/>
    <mergeCell ref="T21:U21"/>
    <mergeCell ref="M23:M24"/>
    <mergeCell ref="N23:O23"/>
    <mergeCell ref="Q23:R23"/>
    <mergeCell ref="T23:U23"/>
    <mergeCell ref="Q24:R24"/>
    <mergeCell ref="T24:U24"/>
    <mergeCell ref="Q25:R25"/>
    <mergeCell ref="T25:U25"/>
    <mergeCell ref="D24:E24"/>
    <mergeCell ref="G24:H24"/>
    <mergeCell ref="D25:E25"/>
    <mergeCell ref="G25:H25"/>
    <mergeCell ref="J25:K25"/>
    <mergeCell ref="N25:O25"/>
    <mergeCell ref="N24:O24"/>
    <mergeCell ref="Q27:R27"/>
    <mergeCell ref="T27:U27"/>
    <mergeCell ref="D26:E26"/>
    <mergeCell ref="G26:H26"/>
    <mergeCell ref="J26:K26"/>
    <mergeCell ref="N26:O26"/>
    <mergeCell ref="Q26:R26"/>
    <mergeCell ref="T26:U26"/>
    <mergeCell ref="D27:E27"/>
    <mergeCell ref="G27:H27"/>
    <mergeCell ref="J27:K27"/>
    <mergeCell ref="N27:O27"/>
    <mergeCell ref="C29:C30"/>
    <mergeCell ref="D29:E29"/>
    <mergeCell ref="G29:H29"/>
    <mergeCell ref="J29:K29"/>
    <mergeCell ref="D30:E30"/>
    <mergeCell ref="G30:H30"/>
    <mergeCell ref="J30:K30"/>
    <mergeCell ref="M29:M30"/>
    <mergeCell ref="N29:O29"/>
    <mergeCell ref="Q29:R29"/>
    <mergeCell ref="T29:U29"/>
    <mergeCell ref="N30:O30"/>
    <mergeCell ref="Q30:R30"/>
    <mergeCell ref="T30:U30"/>
    <mergeCell ref="D31:E31"/>
    <mergeCell ref="G31:H31"/>
    <mergeCell ref="J31:K31"/>
    <mergeCell ref="N31:O31"/>
    <mergeCell ref="N32:O32"/>
    <mergeCell ref="Q31:R31"/>
    <mergeCell ref="Q32:R32"/>
    <mergeCell ref="J32:K32"/>
    <mergeCell ref="T31:U31"/>
    <mergeCell ref="T32:U32"/>
    <mergeCell ref="D32:E32"/>
    <mergeCell ref="Q33:R33"/>
    <mergeCell ref="T33:U33"/>
    <mergeCell ref="D33:E33"/>
    <mergeCell ref="G33:H33"/>
    <mergeCell ref="J33:K33"/>
    <mergeCell ref="N33:O33"/>
    <mergeCell ref="G32:H32"/>
  </mergeCells>
  <printOptions/>
  <pageMargins left="0.6692913385826772" right="0.1968503937007874" top="1.0236220472440944" bottom="0.3937007874015748" header="0.7480314960629921" footer="0.3937007874015748"/>
  <pageSetup horizontalDpi="600" verticalDpi="600" orientation="portrait" paperSize="9" scale="85" r:id="rId1"/>
  <headerFooter alignWithMargins="0">
    <oddHeader>&amp;R&amp;14第34回北信越国民体育大会　　柔道競技</oddHeader>
  </headerFooter>
  <rowBreaks count="1" manualBreakCount="1">
    <brk id="33" min="2" max="22" man="1"/>
  </rowBreaks>
  <colBreaks count="2" manualBreakCount="2">
    <brk id="21" max="32" man="1"/>
    <brk id="2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AA39"/>
  <sheetViews>
    <sheetView view="pageBreakPreview" zoomScale="75" zoomScaleSheetLayoutView="75" zoomScalePageLayoutView="0" workbookViewId="0" topLeftCell="A16">
      <selection activeCell="Z37" sqref="Z37:AA37"/>
    </sheetView>
  </sheetViews>
  <sheetFormatPr defaultColWidth="9.00390625" defaultRowHeight="13.5"/>
  <cols>
    <col min="1" max="2" width="8.625" style="0" customWidth="1"/>
    <col min="3" max="3" width="4.375" style="84" customWidth="1"/>
    <col min="4" max="5" width="6.375" style="84" customWidth="1"/>
    <col min="6" max="6" width="4.375" style="123" customWidth="1"/>
    <col min="7" max="8" width="6.75390625" style="0" customWidth="1"/>
    <col min="9" max="9" width="4.375" style="82" customWidth="1"/>
    <col min="10" max="11" width="6.375" style="0" customWidth="1"/>
    <col min="12" max="12" width="5.875" style="0" customWidth="1"/>
    <col min="13" max="13" width="4.375" style="0" customWidth="1"/>
    <col min="14" max="15" width="6.375" style="0" customWidth="1"/>
    <col min="16" max="16" width="4.375" style="123" customWidth="1"/>
    <col min="17" max="18" width="6.75390625" style="0" customWidth="1"/>
    <col min="19" max="19" width="4.375" style="82" customWidth="1"/>
    <col min="20" max="20" width="6.375" style="0" customWidth="1"/>
    <col min="21" max="21" width="7.25390625" style="0" customWidth="1"/>
    <col min="24" max="24" width="8.75390625" style="0" customWidth="1"/>
  </cols>
  <sheetData>
    <row r="1" spans="3:27" ht="45.75" customHeight="1">
      <c r="C1" s="380" t="str">
        <f>IF(X2="","",Y1)</f>
        <v>受付</v>
      </c>
      <c r="D1" s="428"/>
      <c r="E1" s="429"/>
      <c r="F1" s="488" t="str">
        <f>IF(X2="","",Z1)</f>
        <v>競技
No</v>
      </c>
      <c r="G1" s="483"/>
      <c r="H1" s="426">
        <v>17</v>
      </c>
      <c r="J1" s="596" t="str">
        <f>IF(X2="","",Y2)</f>
        <v>最終報告用紙</v>
      </c>
      <c r="K1" s="596"/>
      <c r="L1" s="596"/>
      <c r="M1" s="596"/>
      <c r="N1" s="596"/>
      <c r="O1" s="596"/>
      <c r="P1" s="596"/>
      <c r="Q1" s="596"/>
      <c r="X1" s="394" t="s">
        <v>272</v>
      </c>
      <c r="Y1" t="s">
        <v>251</v>
      </c>
      <c r="Z1" s="364" t="s">
        <v>275</v>
      </c>
      <c r="AA1">
        <v>16</v>
      </c>
    </row>
    <row r="2" spans="3:27" s="39" customFormat="1" ht="70.5" customHeight="1">
      <c r="C2" s="597" t="s">
        <v>92</v>
      </c>
      <c r="D2" s="597"/>
      <c r="E2" s="597"/>
      <c r="F2" s="597"/>
      <c r="G2" s="597"/>
      <c r="H2" s="597"/>
      <c r="I2" s="597"/>
      <c r="J2" s="597"/>
      <c r="O2" s="550" t="s">
        <v>389</v>
      </c>
      <c r="P2" s="550"/>
      <c r="Q2" s="550"/>
      <c r="R2" s="550"/>
      <c r="S2" s="550"/>
      <c r="T2" s="550"/>
      <c r="U2" s="550"/>
      <c r="X2" s="195">
        <v>1</v>
      </c>
      <c r="Y2" s="486" t="s">
        <v>254</v>
      </c>
      <c r="Z2" s="487"/>
      <c r="AA2" s="487"/>
    </row>
    <row r="3" spans="3:5" ht="3.75" customHeight="1">
      <c r="C3" s="610"/>
      <c r="D3" s="610"/>
      <c r="E3" s="610"/>
    </row>
    <row r="4" spans="3:14" ht="18" customHeight="1" thickBot="1">
      <c r="C4" s="425" t="s">
        <v>242</v>
      </c>
      <c r="D4" s="365"/>
      <c r="E4" s="365"/>
      <c r="G4" s="92"/>
      <c r="I4" s="418"/>
      <c r="J4" s="86"/>
      <c r="M4" s="425" t="s">
        <v>243</v>
      </c>
      <c r="N4" s="132"/>
    </row>
    <row r="5" spans="1:23" ht="28.5" customHeight="1">
      <c r="A5" s="85" t="s">
        <v>89</v>
      </c>
      <c r="B5" s="85" t="s">
        <v>90</v>
      </c>
      <c r="C5" s="608" t="s">
        <v>21</v>
      </c>
      <c r="D5" s="600" t="str">
        <f>VLOOKUP(A6,$A$35:$B$39,2,0)</f>
        <v>長野県</v>
      </c>
      <c r="E5" s="601"/>
      <c r="F5" s="415">
        <v>0</v>
      </c>
      <c r="G5" s="602" t="s">
        <v>87</v>
      </c>
      <c r="H5" s="602"/>
      <c r="I5" s="419">
        <v>2</v>
      </c>
      <c r="J5" s="600" t="str">
        <f>VLOOKUP(B6,$A$35:$B$39,2,0)</f>
        <v>石川県</v>
      </c>
      <c r="K5" s="603"/>
      <c r="L5" s="230"/>
      <c r="M5" s="608" t="s">
        <v>21</v>
      </c>
      <c r="N5" s="600" t="str">
        <f>VLOOKUP(V6,$A$35:$B$39,2,0)</f>
        <v>福井県</v>
      </c>
      <c r="O5" s="601"/>
      <c r="P5" s="415">
        <v>0</v>
      </c>
      <c r="Q5" s="602" t="s">
        <v>87</v>
      </c>
      <c r="R5" s="602"/>
      <c r="S5" s="419">
        <v>3</v>
      </c>
      <c r="T5" s="600" t="str">
        <f>VLOOKUP(W6,$A$35:$B$39,2,0)</f>
        <v>新潟県</v>
      </c>
      <c r="U5" s="603"/>
      <c r="V5" s="87" t="s">
        <v>89</v>
      </c>
      <c r="W5" s="85" t="s">
        <v>90</v>
      </c>
    </row>
    <row r="6" spans="1:23" ht="28.5" customHeight="1" thickBot="1">
      <c r="A6" s="93">
        <v>2</v>
      </c>
      <c r="B6" s="94">
        <v>5</v>
      </c>
      <c r="C6" s="609"/>
      <c r="D6" s="604" t="s">
        <v>86</v>
      </c>
      <c r="E6" s="604"/>
      <c r="F6" s="416"/>
      <c r="G6" s="605" t="s">
        <v>12</v>
      </c>
      <c r="H6" s="606"/>
      <c r="I6" s="420"/>
      <c r="J6" s="604" t="s">
        <v>86</v>
      </c>
      <c r="K6" s="607"/>
      <c r="L6" s="231"/>
      <c r="M6" s="609"/>
      <c r="N6" s="604" t="s">
        <v>86</v>
      </c>
      <c r="O6" s="604"/>
      <c r="P6" s="416"/>
      <c r="Q6" s="605" t="s">
        <v>12</v>
      </c>
      <c r="R6" s="606"/>
      <c r="S6" s="420"/>
      <c r="T6" s="604" t="s">
        <v>86</v>
      </c>
      <c r="U6" s="607"/>
      <c r="V6" s="93">
        <v>3</v>
      </c>
      <c r="W6" s="94">
        <v>4</v>
      </c>
    </row>
    <row r="7" spans="1:23" ht="28.5" customHeight="1">
      <c r="A7" s="89">
        <f>VLOOKUP(A6,$A$35:$G$39,3,0)</f>
        <v>321</v>
      </c>
      <c r="B7" s="89">
        <f>VLOOKUP(B6,$A$35:$G$39,3,0)</f>
        <v>121</v>
      </c>
      <c r="C7" s="369" t="s">
        <v>81</v>
      </c>
      <c r="D7" s="515" t="str">
        <f>VLOOKUP(A7,'成年女子名簿'!$A$4:$M$18,12,0)</f>
        <v>宮下寿子</v>
      </c>
      <c r="E7" s="533"/>
      <c r="F7" s="919"/>
      <c r="G7" s="533" t="s">
        <v>679</v>
      </c>
      <c r="H7" s="533"/>
      <c r="I7" s="926" t="s">
        <v>671</v>
      </c>
      <c r="J7" s="525" t="str">
        <f>VLOOKUP(B7,'成年女子名簿'!$A$4:$M$18,12,0)</f>
        <v>坂下福満</v>
      </c>
      <c r="K7" s="526"/>
      <c r="L7" s="232"/>
      <c r="M7" s="369" t="s">
        <v>81</v>
      </c>
      <c r="N7" s="515" t="str">
        <f>VLOOKUP(V7,'成年女子名簿'!$A$4:$M$18,12,0)</f>
        <v>手島那緒</v>
      </c>
      <c r="O7" s="599"/>
      <c r="P7" s="925"/>
      <c r="Q7" s="533" t="s">
        <v>683</v>
      </c>
      <c r="R7" s="533"/>
      <c r="S7" s="922" t="s">
        <v>671</v>
      </c>
      <c r="T7" s="525" t="str">
        <f>VLOOKUP(W7,'成年女子名簿'!$A$4:$M$18,12,0)</f>
        <v>柴田まどか</v>
      </c>
      <c r="U7" s="526"/>
      <c r="V7" s="89">
        <f>VLOOKUP(V6,$A$35:$G$39,3,0)</f>
        <v>421</v>
      </c>
      <c r="W7" s="89">
        <f>VLOOKUP(W6,$A$35:$G$39,3,0)</f>
        <v>521</v>
      </c>
    </row>
    <row r="8" spans="1:23" ht="28.5" customHeight="1">
      <c r="A8" s="89">
        <f>VLOOKUP(A6,$A$35:$G$39,4,0)</f>
        <v>322</v>
      </c>
      <c r="B8" s="89">
        <f>VLOOKUP(B6,$A$35:$G$39,4,0)</f>
        <v>122</v>
      </c>
      <c r="C8" s="370" t="s">
        <v>83</v>
      </c>
      <c r="D8" s="522" t="str">
        <f>VLOOKUP(A8,'成年女子名簿'!$A$4:$M$18,12,0)</f>
        <v>諏訪部真夕</v>
      </c>
      <c r="E8" s="523"/>
      <c r="F8" s="920" t="s">
        <v>686</v>
      </c>
      <c r="G8" s="527" t="s">
        <v>676</v>
      </c>
      <c r="H8" s="527"/>
      <c r="I8" s="923" t="s">
        <v>686</v>
      </c>
      <c r="J8" s="528" t="str">
        <f>VLOOKUP(B8,'成年女子名簿'!$A$4:$M$18,12,0)</f>
        <v>名村友薫</v>
      </c>
      <c r="K8" s="529"/>
      <c r="L8" s="232"/>
      <c r="M8" s="370" t="s">
        <v>83</v>
      </c>
      <c r="N8" s="522" t="str">
        <f>VLOOKUP(V8,'成年女子名簿'!$A$4:$M$18,12,0)</f>
        <v>松田春香</v>
      </c>
      <c r="O8" s="523"/>
      <c r="P8" s="920"/>
      <c r="Q8" s="527" t="s">
        <v>678</v>
      </c>
      <c r="R8" s="527"/>
      <c r="S8" s="923" t="s">
        <v>671</v>
      </c>
      <c r="T8" s="528" t="str">
        <f>VLOOKUP(W8,'成年女子名簿'!$A$4:$M$18,12,0)</f>
        <v>磯辺友里</v>
      </c>
      <c r="U8" s="529"/>
      <c r="V8" s="89">
        <f>VLOOKUP(V6,$A$35:$G$39,4,0)</f>
        <v>422</v>
      </c>
      <c r="W8" s="89">
        <f>VLOOKUP(W6,$A$35:$G$39,4,0)</f>
        <v>522</v>
      </c>
    </row>
    <row r="9" spans="1:23" ht="28.5" customHeight="1" thickBot="1">
      <c r="A9" s="89">
        <f>VLOOKUP(A6,$A$35:$G$39,5,0)</f>
        <v>323</v>
      </c>
      <c r="B9" s="89">
        <f>VLOOKUP(B6,$A$35:$G$39,5,0)</f>
        <v>123</v>
      </c>
      <c r="C9" s="371" t="s">
        <v>85</v>
      </c>
      <c r="D9" s="519" t="str">
        <f>VLOOKUP(A9,'成年女子名簿'!$A$4:$M$18,12,0)</f>
        <v>山口美咲</v>
      </c>
      <c r="E9" s="520"/>
      <c r="F9" s="921"/>
      <c r="G9" s="521" t="s">
        <v>678</v>
      </c>
      <c r="H9" s="521"/>
      <c r="I9" s="924" t="s">
        <v>671</v>
      </c>
      <c r="J9" s="530" t="str">
        <f>VLOOKUP(B9,'成年女子名簿'!$A$4:$M$18,12,0)</f>
        <v>田中佐和</v>
      </c>
      <c r="K9" s="531"/>
      <c r="L9" s="232"/>
      <c r="M9" s="371" t="s">
        <v>85</v>
      </c>
      <c r="N9" s="519" t="str">
        <f>VLOOKUP(V9,'成年女子名簿'!$A$4:$M$18,12,0)</f>
        <v>齊藤優</v>
      </c>
      <c r="O9" s="520"/>
      <c r="P9" s="921"/>
      <c r="Q9" s="521" t="s">
        <v>682</v>
      </c>
      <c r="R9" s="521"/>
      <c r="S9" s="924" t="s">
        <v>671</v>
      </c>
      <c r="T9" s="530" t="str">
        <f>VLOOKUP(W9,'成年女子名簿'!$A$4:$M$18,12,0)</f>
        <v>向奈都美</v>
      </c>
      <c r="U9" s="531"/>
      <c r="V9" s="89">
        <f>VLOOKUP(V6,$A$35:$G$39,5,0)</f>
        <v>423</v>
      </c>
      <c r="W9" s="89">
        <f>VLOOKUP(W6,$A$35:$G$39,5,0)</f>
        <v>523</v>
      </c>
    </row>
    <row r="10" spans="3:21" ht="28.5" customHeight="1" thickBot="1">
      <c r="C10" s="425" t="s">
        <v>244</v>
      </c>
      <c r="M10" s="425" t="s">
        <v>245</v>
      </c>
      <c r="O10" s="230"/>
      <c r="P10" s="421"/>
      <c r="Q10" s="233"/>
      <c r="R10" s="233"/>
      <c r="S10" s="422"/>
      <c r="T10" s="230"/>
      <c r="U10" s="230"/>
    </row>
    <row r="11" spans="1:23" ht="28.5" customHeight="1">
      <c r="A11" s="85" t="s">
        <v>89</v>
      </c>
      <c r="B11" s="85" t="s">
        <v>90</v>
      </c>
      <c r="C11" s="608" t="s">
        <v>21</v>
      </c>
      <c r="D11" s="600" t="str">
        <f>VLOOKUP(A12,$A$35:$B$39,2,0)</f>
        <v>富山県</v>
      </c>
      <c r="E11" s="601"/>
      <c r="F11" s="415">
        <v>1</v>
      </c>
      <c r="G11" s="602" t="s">
        <v>87</v>
      </c>
      <c r="H11" s="602"/>
      <c r="I11" s="419">
        <v>1</v>
      </c>
      <c r="J11" s="600" t="str">
        <f>VLOOKUP(B12,$A$35:$B$39,2,0)</f>
        <v>石川県</v>
      </c>
      <c r="K11" s="603"/>
      <c r="L11" s="230"/>
      <c r="M11" s="608" t="s">
        <v>21</v>
      </c>
      <c r="N11" s="600" t="str">
        <f>VLOOKUP(V12,$A$35:$B$39,2,0)</f>
        <v>長野県</v>
      </c>
      <c r="O11" s="601"/>
      <c r="P11" s="415">
        <v>3</v>
      </c>
      <c r="Q11" s="602" t="s">
        <v>87</v>
      </c>
      <c r="R11" s="602"/>
      <c r="S11" s="419">
        <v>0</v>
      </c>
      <c r="T11" s="600" t="str">
        <f>VLOOKUP(W12,$A$35:$B$39,2,0)</f>
        <v>福井県</v>
      </c>
      <c r="U11" s="603"/>
      <c r="V11" s="87" t="s">
        <v>89</v>
      </c>
      <c r="W11" s="85" t="s">
        <v>90</v>
      </c>
    </row>
    <row r="12" spans="1:23" ht="28.5" customHeight="1" thickBot="1">
      <c r="A12" s="93">
        <v>1</v>
      </c>
      <c r="B12" s="94">
        <v>5</v>
      </c>
      <c r="C12" s="609"/>
      <c r="D12" s="604" t="s">
        <v>86</v>
      </c>
      <c r="E12" s="604"/>
      <c r="F12" s="416"/>
      <c r="G12" s="605" t="s">
        <v>12</v>
      </c>
      <c r="H12" s="606"/>
      <c r="I12" s="420"/>
      <c r="J12" s="604" t="s">
        <v>86</v>
      </c>
      <c r="K12" s="607"/>
      <c r="L12" s="231"/>
      <c r="M12" s="609"/>
      <c r="N12" s="604" t="s">
        <v>86</v>
      </c>
      <c r="O12" s="604"/>
      <c r="P12" s="416"/>
      <c r="Q12" s="605" t="s">
        <v>12</v>
      </c>
      <c r="R12" s="606"/>
      <c r="S12" s="420"/>
      <c r="T12" s="604" t="s">
        <v>86</v>
      </c>
      <c r="U12" s="607"/>
      <c r="V12" s="93">
        <v>2</v>
      </c>
      <c r="W12" s="94">
        <v>3</v>
      </c>
    </row>
    <row r="13" spans="1:23" ht="28.5" customHeight="1">
      <c r="A13" s="89">
        <f>VLOOKUP(A12,$A$35:$G$39,3,0)</f>
        <v>221</v>
      </c>
      <c r="B13" s="89">
        <f>VLOOKUP(B12,$A$35:$G$39,3,0)</f>
        <v>121</v>
      </c>
      <c r="C13" s="369" t="s">
        <v>81</v>
      </c>
      <c r="D13" s="515" t="str">
        <f>VLOOKUP(A13,'成年女子名簿'!$A$4:$M$18,12,0)</f>
        <v>濵本舞実</v>
      </c>
      <c r="E13" s="533"/>
      <c r="F13" s="919"/>
      <c r="G13" s="533" t="s">
        <v>689</v>
      </c>
      <c r="H13" s="533"/>
      <c r="I13" s="926" t="s">
        <v>671</v>
      </c>
      <c r="J13" s="525" t="str">
        <f>VLOOKUP(B13,'成年女子名簿'!$A$4:$M$18,12,0)</f>
        <v>坂下福満</v>
      </c>
      <c r="K13" s="526"/>
      <c r="L13" s="232"/>
      <c r="M13" s="369" t="s">
        <v>81</v>
      </c>
      <c r="N13" s="515" t="str">
        <f>VLOOKUP(V13,'成年女子名簿'!$A$4:$M$18,12,0)</f>
        <v>宮下寿子</v>
      </c>
      <c r="O13" s="599"/>
      <c r="P13" s="925" t="s">
        <v>671</v>
      </c>
      <c r="Q13" s="533" t="s">
        <v>693</v>
      </c>
      <c r="R13" s="533"/>
      <c r="S13" s="922"/>
      <c r="T13" s="525" t="str">
        <f>VLOOKUP(W13,'成年女子名簿'!$A$4:$M$18,12,0)</f>
        <v>手島那緒</v>
      </c>
      <c r="U13" s="526"/>
      <c r="V13" s="89">
        <f>VLOOKUP(V12,$A$35:$G$39,3,0)</f>
        <v>321</v>
      </c>
      <c r="W13" s="89">
        <f>VLOOKUP(W12,$A$35:$G$39,3,0)</f>
        <v>421</v>
      </c>
    </row>
    <row r="14" spans="1:23" ht="28.5" customHeight="1">
      <c r="A14" s="89">
        <f>VLOOKUP(A12,$A$35:$G$39,4,0)</f>
        <v>222</v>
      </c>
      <c r="B14" s="89">
        <f>VLOOKUP(B12,$A$35:$G$39,4,0)</f>
        <v>122</v>
      </c>
      <c r="C14" s="370" t="s">
        <v>83</v>
      </c>
      <c r="D14" s="522" t="str">
        <f>VLOOKUP(A14,'成年女子名簿'!$A$4:$M$18,12,0)</f>
        <v>竹内愛美</v>
      </c>
      <c r="E14" s="523"/>
      <c r="F14" s="920" t="s">
        <v>671</v>
      </c>
      <c r="G14" s="527" t="s">
        <v>691</v>
      </c>
      <c r="H14" s="527"/>
      <c r="I14" s="923"/>
      <c r="J14" s="528" t="str">
        <f>VLOOKUP(B14,'成年女子名簿'!$A$4:$M$18,12,0)</f>
        <v>名村友薫</v>
      </c>
      <c r="K14" s="529"/>
      <c r="L14" s="232"/>
      <c r="M14" s="370" t="s">
        <v>83</v>
      </c>
      <c r="N14" s="522" t="str">
        <f>VLOOKUP(V14,'成年女子名簿'!$A$4:$M$18,12,0)</f>
        <v>諏訪部真夕</v>
      </c>
      <c r="O14" s="523"/>
      <c r="P14" s="920" t="s">
        <v>671</v>
      </c>
      <c r="Q14" s="527" t="s">
        <v>673</v>
      </c>
      <c r="R14" s="527"/>
      <c r="S14" s="923"/>
      <c r="T14" s="528" t="str">
        <f>VLOOKUP(W14,'成年女子名簿'!$A$4:$M$18,12,0)</f>
        <v>松田春香</v>
      </c>
      <c r="U14" s="529"/>
      <c r="V14" s="89">
        <f>VLOOKUP(V12,$A$35:$G$39,4,0)</f>
        <v>322</v>
      </c>
      <c r="W14" s="89">
        <f>VLOOKUP(W12,$A$35:$G$39,4,0)</f>
        <v>422</v>
      </c>
    </row>
    <row r="15" spans="1:23" ht="28.5" customHeight="1" thickBot="1">
      <c r="A15" s="89">
        <f>VLOOKUP(A12,$A$35:$G$39,5,0)</f>
        <v>223</v>
      </c>
      <c r="B15" s="89">
        <f>VLOOKUP(B12,$A$35:$G$39,5,0)</f>
        <v>123</v>
      </c>
      <c r="C15" s="371" t="s">
        <v>85</v>
      </c>
      <c r="D15" s="519" t="str">
        <f>VLOOKUP(A15,'成年女子名簿'!$A$4:$M$18,12,0)</f>
        <v>武田清美</v>
      </c>
      <c r="E15" s="520"/>
      <c r="F15" s="921" t="s">
        <v>686</v>
      </c>
      <c r="G15" s="521" t="s">
        <v>676</v>
      </c>
      <c r="H15" s="521"/>
      <c r="I15" s="924" t="s">
        <v>686</v>
      </c>
      <c r="J15" s="530" t="str">
        <f>VLOOKUP(B15,'成年女子名簿'!$A$4:$M$18,12,0)</f>
        <v>田中佐和</v>
      </c>
      <c r="K15" s="531"/>
      <c r="L15" s="232"/>
      <c r="M15" s="371" t="s">
        <v>85</v>
      </c>
      <c r="N15" s="519" t="str">
        <f>VLOOKUP(V15,'成年女子名簿'!$A$4:$M$18,12,0)</f>
        <v>山口美咲</v>
      </c>
      <c r="O15" s="520"/>
      <c r="P15" s="921" t="s">
        <v>671</v>
      </c>
      <c r="Q15" s="521" t="s">
        <v>674</v>
      </c>
      <c r="R15" s="521"/>
      <c r="S15" s="924"/>
      <c r="T15" s="530" t="str">
        <f>VLOOKUP(W15,'成年女子名簿'!$A$4:$M$18,12,0)</f>
        <v>齊藤優</v>
      </c>
      <c r="U15" s="531"/>
      <c r="V15" s="89">
        <f>VLOOKUP(V12,$A$35:$G$39,5,0)</f>
        <v>323</v>
      </c>
      <c r="W15" s="89">
        <f>VLOOKUP(W12,$A$35:$G$39,5,0)</f>
        <v>423</v>
      </c>
    </row>
    <row r="16" spans="3:21" ht="28.5" customHeight="1" thickBot="1">
      <c r="C16" s="425" t="s">
        <v>246</v>
      </c>
      <c r="M16" s="425" t="s">
        <v>247</v>
      </c>
      <c r="N16" s="230"/>
      <c r="O16" s="230"/>
      <c r="P16" s="421"/>
      <c r="Q16" s="233"/>
      <c r="R16" s="233"/>
      <c r="S16" s="422"/>
      <c r="T16" s="230"/>
      <c r="U16" s="230"/>
    </row>
    <row r="17" spans="1:23" ht="28.5" customHeight="1">
      <c r="A17" s="85" t="s">
        <v>89</v>
      </c>
      <c r="B17" s="85" t="s">
        <v>90</v>
      </c>
      <c r="C17" s="608" t="s">
        <v>21</v>
      </c>
      <c r="D17" s="600" t="str">
        <f>VLOOKUP(A18,$A$35:$B$39,2,0)</f>
        <v>富山県</v>
      </c>
      <c r="E17" s="601"/>
      <c r="F17" s="415">
        <v>1</v>
      </c>
      <c r="G17" s="602" t="s">
        <v>87</v>
      </c>
      <c r="H17" s="602"/>
      <c r="I17" s="419">
        <v>0</v>
      </c>
      <c r="J17" s="600" t="str">
        <f>VLOOKUP(B18,$A$35:$B$39,2,0)</f>
        <v>新潟県</v>
      </c>
      <c r="K17" s="603"/>
      <c r="L17" s="230"/>
      <c r="M17" s="608" t="s">
        <v>21</v>
      </c>
      <c r="N17" s="600" t="str">
        <f>VLOOKUP(V18,$A$35:$B$39,2,0)</f>
        <v>福井県</v>
      </c>
      <c r="O17" s="601"/>
      <c r="P17" s="415">
        <v>0</v>
      </c>
      <c r="Q17" s="602" t="s">
        <v>87</v>
      </c>
      <c r="R17" s="602"/>
      <c r="S17" s="419">
        <v>3</v>
      </c>
      <c r="T17" s="600" t="str">
        <f>VLOOKUP(W18,$A$35:$B$39,2,0)</f>
        <v>石川県</v>
      </c>
      <c r="U17" s="603"/>
      <c r="V17" s="87" t="s">
        <v>89</v>
      </c>
      <c r="W17" s="85" t="s">
        <v>90</v>
      </c>
    </row>
    <row r="18" spans="1:23" ht="28.5" customHeight="1" thickBot="1">
      <c r="A18" s="93">
        <v>1</v>
      </c>
      <c r="B18" s="94">
        <v>4</v>
      </c>
      <c r="C18" s="609"/>
      <c r="D18" s="604" t="s">
        <v>86</v>
      </c>
      <c r="E18" s="604"/>
      <c r="F18" s="416"/>
      <c r="G18" s="605" t="s">
        <v>12</v>
      </c>
      <c r="H18" s="606"/>
      <c r="I18" s="420"/>
      <c r="J18" s="604" t="s">
        <v>86</v>
      </c>
      <c r="K18" s="607"/>
      <c r="L18" s="231"/>
      <c r="M18" s="609"/>
      <c r="N18" s="604" t="s">
        <v>86</v>
      </c>
      <c r="O18" s="604"/>
      <c r="P18" s="416"/>
      <c r="Q18" s="605" t="s">
        <v>12</v>
      </c>
      <c r="R18" s="606"/>
      <c r="S18" s="420"/>
      <c r="T18" s="604" t="s">
        <v>86</v>
      </c>
      <c r="U18" s="607"/>
      <c r="V18" s="93">
        <v>3</v>
      </c>
      <c r="W18" s="94">
        <v>5</v>
      </c>
    </row>
    <row r="19" spans="1:23" ht="28.5" customHeight="1">
      <c r="A19" s="89">
        <f>VLOOKUP(A18,$A$35:$G$39,3,0)</f>
        <v>221</v>
      </c>
      <c r="B19" s="89">
        <f>VLOOKUP(B18,$A$35:$G$39,3,0)</f>
        <v>521</v>
      </c>
      <c r="C19" s="369" t="s">
        <v>81</v>
      </c>
      <c r="D19" s="515" t="str">
        <f>VLOOKUP(A19,'成年女子名簿'!$A$4:$M$18,12,0)</f>
        <v>濵本舞実</v>
      </c>
      <c r="E19" s="533"/>
      <c r="F19" s="919" t="s">
        <v>686</v>
      </c>
      <c r="G19" s="533" t="s">
        <v>676</v>
      </c>
      <c r="H19" s="533"/>
      <c r="I19" s="926" t="s">
        <v>686</v>
      </c>
      <c r="J19" s="525" t="str">
        <f>VLOOKUP(B19,'成年女子名簿'!$A$4:$M$18,12,0)</f>
        <v>柴田まどか</v>
      </c>
      <c r="K19" s="526"/>
      <c r="L19" s="232"/>
      <c r="M19" s="369" t="s">
        <v>81</v>
      </c>
      <c r="N19" s="515" t="str">
        <f>VLOOKUP(V19,'成年女子名簿'!$A$4:$M$18,12,0)</f>
        <v>手島那緒</v>
      </c>
      <c r="O19" s="599"/>
      <c r="P19" s="925"/>
      <c r="Q19" s="533" t="s">
        <v>678</v>
      </c>
      <c r="R19" s="533"/>
      <c r="S19" s="922" t="s">
        <v>671</v>
      </c>
      <c r="T19" s="525" t="str">
        <f>VLOOKUP(W19,'成年女子名簿'!$A$4:$M$18,12,0)</f>
        <v>坂下福満</v>
      </c>
      <c r="U19" s="526"/>
      <c r="V19" s="89">
        <f>VLOOKUP(V18,$A$35:$G$39,3,0)</f>
        <v>421</v>
      </c>
      <c r="W19" s="89">
        <f>VLOOKUP(W18,$A$35:$G$39,3,0)</f>
        <v>121</v>
      </c>
    </row>
    <row r="20" spans="1:23" ht="28.5" customHeight="1">
      <c r="A20" s="89">
        <f>VLOOKUP(A18,$A$35:$G$39,4,0)</f>
        <v>222</v>
      </c>
      <c r="B20" s="89">
        <f>VLOOKUP(B18,$A$35:$G$39,4,0)</f>
        <v>522</v>
      </c>
      <c r="C20" s="370" t="s">
        <v>83</v>
      </c>
      <c r="D20" s="522" t="str">
        <f>VLOOKUP(A20,'成年女子名簿'!$A$4:$M$18,12,0)</f>
        <v>竹内愛美</v>
      </c>
      <c r="E20" s="523"/>
      <c r="F20" s="920" t="s">
        <v>686</v>
      </c>
      <c r="G20" s="527" t="s">
        <v>676</v>
      </c>
      <c r="H20" s="527"/>
      <c r="I20" s="923" t="s">
        <v>686</v>
      </c>
      <c r="J20" s="528" t="str">
        <f>VLOOKUP(B20,'成年女子名簿'!$A$4:$M$18,12,0)</f>
        <v>磯辺友里</v>
      </c>
      <c r="K20" s="529"/>
      <c r="L20" s="232"/>
      <c r="M20" s="370" t="s">
        <v>83</v>
      </c>
      <c r="N20" s="522" t="str">
        <f>VLOOKUP(V20,'成年女子名簿'!$A$4:$M$18,12,0)</f>
        <v>松田春香</v>
      </c>
      <c r="O20" s="523"/>
      <c r="P20" s="920"/>
      <c r="Q20" s="527" t="s">
        <v>698</v>
      </c>
      <c r="R20" s="527"/>
      <c r="S20" s="923" t="s">
        <v>671</v>
      </c>
      <c r="T20" s="528" t="str">
        <f>VLOOKUP(W20,'成年女子名簿'!$A$4:$M$18,12,0)</f>
        <v>名村友薫</v>
      </c>
      <c r="U20" s="529"/>
      <c r="V20" s="89">
        <f>VLOOKUP(V18,$A$35:$G$39,4,0)</f>
        <v>422</v>
      </c>
      <c r="W20" s="89">
        <f>VLOOKUP(W18,$A$35:$G$39,4,0)</f>
        <v>122</v>
      </c>
    </row>
    <row r="21" spans="1:23" ht="28.5" customHeight="1" thickBot="1">
      <c r="A21" s="89">
        <f>VLOOKUP(A18,$A$35:$G$39,5,0)</f>
        <v>223</v>
      </c>
      <c r="B21" s="89">
        <f>VLOOKUP(B18,$A$35:$G$39,5,0)</f>
        <v>523</v>
      </c>
      <c r="C21" s="371" t="s">
        <v>85</v>
      </c>
      <c r="D21" s="519" t="str">
        <f>VLOOKUP(A21,'成年女子名簿'!$A$4:$M$18,12,0)</f>
        <v>武田清美</v>
      </c>
      <c r="E21" s="520"/>
      <c r="F21" s="921" t="s">
        <v>672</v>
      </c>
      <c r="G21" s="521" t="s">
        <v>627</v>
      </c>
      <c r="H21" s="521"/>
      <c r="I21" s="924"/>
      <c r="J21" s="530" t="str">
        <f>VLOOKUP(B21,'成年女子名簿'!$A$4:$M$18,12,0)</f>
        <v>向奈都美</v>
      </c>
      <c r="K21" s="531"/>
      <c r="L21" s="232"/>
      <c r="M21" s="371" t="s">
        <v>85</v>
      </c>
      <c r="N21" s="519" t="str">
        <f>VLOOKUP(V21,'成年女子名簿'!$A$4:$M$18,12,0)</f>
        <v>齊藤優</v>
      </c>
      <c r="O21" s="520"/>
      <c r="P21" s="921"/>
      <c r="Q21" s="521" t="s">
        <v>689</v>
      </c>
      <c r="R21" s="521"/>
      <c r="S21" s="924" t="s">
        <v>671</v>
      </c>
      <c r="T21" s="530" t="str">
        <f>VLOOKUP(W21,'成年女子名簿'!$A$4:$M$18,12,0)</f>
        <v>田中佐和</v>
      </c>
      <c r="U21" s="531"/>
      <c r="V21" s="89">
        <f>VLOOKUP(V18,$A$35:$G$39,5,0)</f>
        <v>423</v>
      </c>
      <c r="W21" s="89">
        <f>VLOOKUP(W18,$A$35:$G$39,5,0)</f>
        <v>123</v>
      </c>
    </row>
    <row r="22" spans="3:21" ht="28.5" customHeight="1" thickBot="1">
      <c r="C22" s="425" t="s">
        <v>248</v>
      </c>
      <c r="M22" s="425" t="s">
        <v>249</v>
      </c>
      <c r="N22" s="230"/>
      <c r="O22" s="230"/>
      <c r="P22" s="421"/>
      <c r="Q22" s="233"/>
      <c r="R22" s="233"/>
      <c r="S22" s="422"/>
      <c r="T22" s="230"/>
      <c r="U22" s="230"/>
    </row>
    <row r="23" spans="1:23" ht="28.5" customHeight="1">
      <c r="A23" s="85" t="s">
        <v>89</v>
      </c>
      <c r="B23" s="85" t="s">
        <v>90</v>
      </c>
      <c r="C23" s="608" t="s">
        <v>21</v>
      </c>
      <c r="D23" s="600" t="str">
        <f>VLOOKUP(A24,$A$35:$B$39,2,0)</f>
        <v>富山県</v>
      </c>
      <c r="E23" s="601"/>
      <c r="F23" s="415">
        <v>3</v>
      </c>
      <c r="G23" s="602" t="s">
        <v>87</v>
      </c>
      <c r="H23" s="602"/>
      <c r="I23" s="419">
        <v>0</v>
      </c>
      <c r="J23" s="600" t="str">
        <f>VLOOKUP(B24,$A$35:$B$39,2,0)</f>
        <v>福井県</v>
      </c>
      <c r="K23" s="603"/>
      <c r="L23" s="230"/>
      <c r="M23" s="608" t="s">
        <v>21</v>
      </c>
      <c r="N23" s="600" t="str">
        <f>VLOOKUP(V24,$A$35:$B$39,2,0)</f>
        <v>長野県</v>
      </c>
      <c r="O23" s="601"/>
      <c r="P23" s="415">
        <v>0</v>
      </c>
      <c r="Q23" s="602" t="s">
        <v>87</v>
      </c>
      <c r="R23" s="602"/>
      <c r="S23" s="419">
        <v>3</v>
      </c>
      <c r="T23" s="600" t="str">
        <f>VLOOKUP(W24,$A$35:$B$39,2,0)</f>
        <v>新潟県</v>
      </c>
      <c r="U23" s="603"/>
      <c r="V23" s="87" t="s">
        <v>89</v>
      </c>
      <c r="W23" s="85" t="s">
        <v>90</v>
      </c>
    </row>
    <row r="24" spans="1:23" ht="28.5" customHeight="1" thickBot="1">
      <c r="A24" s="93">
        <v>1</v>
      </c>
      <c r="B24" s="94">
        <v>3</v>
      </c>
      <c r="C24" s="609"/>
      <c r="D24" s="604" t="s">
        <v>86</v>
      </c>
      <c r="E24" s="604"/>
      <c r="F24" s="416"/>
      <c r="G24" s="605" t="s">
        <v>12</v>
      </c>
      <c r="H24" s="606"/>
      <c r="I24" s="420"/>
      <c r="J24" s="604" t="s">
        <v>86</v>
      </c>
      <c r="K24" s="607"/>
      <c r="L24" s="231"/>
      <c r="M24" s="609"/>
      <c r="N24" s="604" t="s">
        <v>86</v>
      </c>
      <c r="O24" s="604"/>
      <c r="P24" s="416"/>
      <c r="Q24" s="605" t="s">
        <v>12</v>
      </c>
      <c r="R24" s="606"/>
      <c r="S24" s="420"/>
      <c r="T24" s="604" t="s">
        <v>86</v>
      </c>
      <c r="U24" s="607"/>
      <c r="V24" s="93">
        <v>2</v>
      </c>
      <c r="W24" s="94">
        <v>4</v>
      </c>
    </row>
    <row r="25" spans="1:23" ht="28.5" customHeight="1">
      <c r="A25" s="89">
        <f>VLOOKUP(A24,$A$35:$G$39,3,0)</f>
        <v>221</v>
      </c>
      <c r="B25" s="89">
        <f>VLOOKUP(B24,$A$35:$G$39,3,0)</f>
        <v>421</v>
      </c>
      <c r="C25" s="369" t="s">
        <v>81</v>
      </c>
      <c r="D25" s="515" t="str">
        <f>VLOOKUP(A25,'成年女子名簿'!$A$4:$M$18,12,0)</f>
        <v>濵本舞実</v>
      </c>
      <c r="E25" s="533"/>
      <c r="F25" s="919" t="s">
        <v>671</v>
      </c>
      <c r="G25" s="533" t="s">
        <v>678</v>
      </c>
      <c r="H25" s="533"/>
      <c r="I25" s="926"/>
      <c r="J25" s="525" t="str">
        <f>VLOOKUP(B25,'成年女子名簿'!$A$4:$M$18,12,0)</f>
        <v>手島那緒</v>
      </c>
      <c r="K25" s="526"/>
      <c r="L25" s="232"/>
      <c r="M25" s="369" t="s">
        <v>81</v>
      </c>
      <c r="N25" s="515" t="str">
        <f>VLOOKUP(V25,'成年女子名簿'!$A$4:$M$18,12,0)</f>
        <v>宮下寿子</v>
      </c>
      <c r="O25" s="599"/>
      <c r="P25" s="925"/>
      <c r="Q25" s="533" t="s">
        <v>693</v>
      </c>
      <c r="R25" s="533"/>
      <c r="S25" s="922" t="s">
        <v>671</v>
      </c>
      <c r="T25" s="525" t="str">
        <f>VLOOKUP(W25,'成年女子名簿'!$A$4:$M$18,12,0)</f>
        <v>柴田まどか</v>
      </c>
      <c r="U25" s="526"/>
      <c r="V25" s="89">
        <f>VLOOKUP(V24,$A$35:$G$39,3,0)</f>
        <v>321</v>
      </c>
      <c r="W25" s="89">
        <f>VLOOKUP(W24,$A$35:$G$39,3,0)</f>
        <v>521</v>
      </c>
    </row>
    <row r="26" spans="1:23" ht="28.5" customHeight="1">
      <c r="A26" s="89">
        <f>VLOOKUP(A24,$A$35:$G$39,4,0)</f>
        <v>222</v>
      </c>
      <c r="B26" s="89">
        <f>VLOOKUP(B24,$A$35:$G$39,4,0)</f>
        <v>422</v>
      </c>
      <c r="C26" s="370" t="s">
        <v>83</v>
      </c>
      <c r="D26" s="522" t="str">
        <f>VLOOKUP(A26,'成年女子名簿'!$A$4:$M$18,12,0)</f>
        <v>竹内愛美</v>
      </c>
      <c r="E26" s="523"/>
      <c r="F26" s="920" t="s">
        <v>671</v>
      </c>
      <c r="G26" s="527" t="s">
        <v>679</v>
      </c>
      <c r="H26" s="527"/>
      <c r="I26" s="923"/>
      <c r="J26" s="528" t="str">
        <f>VLOOKUP(B26,'成年女子名簿'!$A$4:$M$18,12,0)</f>
        <v>松田春香</v>
      </c>
      <c r="K26" s="529"/>
      <c r="L26" s="232"/>
      <c r="M26" s="370" t="s">
        <v>83</v>
      </c>
      <c r="N26" s="522" t="str">
        <f>VLOOKUP(V26,'成年女子名簿'!$A$4:$M$18,12,0)</f>
        <v>諏訪部真夕</v>
      </c>
      <c r="O26" s="523"/>
      <c r="P26" s="920"/>
      <c r="Q26" s="527" t="s">
        <v>706</v>
      </c>
      <c r="R26" s="527"/>
      <c r="S26" s="923" t="s">
        <v>670</v>
      </c>
      <c r="T26" s="528" t="str">
        <f>VLOOKUP(W26,'成年女子名簿'!$A$4:$M$18,12,0)</f>
        <v>磯辺友里</v>
      </c>
      <c r="U26" s="529"/>
      <c r="V26" s="89">
        <f>VLOOKUP(V24,$A$35:$G$39,4,0)</f>
        <v>322</v>
      </c>
      <c r="W26" s="89">
        <f>VLOOKUP(W24,$A$35:$G$39,4,0)</f>
        <v>522</v>
      </c>
    </row>
    <row r="27" spans="1:23" ht="28.5" customHeight="1" thickBot="1">
      <c r="A27" s="89">
        <f>VLOOKUP(A24,$A$35:$G$39,5,0)</f>
        <v>223</v>
      </c>
      <c r="B27" s="89">
        <f>VLOOKUP(B24,$A$35:$G$39,5,0)</f>
        <v>423</v>
      </c>
      <c r="C27" s="371" t="s">
        <v>85</v>
      </c>
      <c r="D27" s="519" t="str">
        <f>VLOOKUP(A27,'成年女子名簿'!$A$4:$M$18,12,0)</f>
        <v>武田清美</v>
      </c>
      <c r="E27" s="520"/>
      <c r="F27" s="921" t="s">
        <v>671</v>
      </c>
      <c r="G27" s="521" t="s">
        <v>674</v>
      </c>
      <c r="H27" s="521"/>
      <c r="I27" s="924"/>
      <c r="J27" s="530" t="str">
        <f>VLOOKUP(B27,'成年女子名簿'!$A$4:$M$18,12,0)</f>
        <v>齊藤優</v>
      </c>
      <c r="K27" s="531"/>
      <c r="L27" s="232"/>
      <c r="M27" s="371" t="s">
        <v>85</v>
      </c>
      <c r="N27" s="519" t="str">
        <f>VLOOKUP(V27,'成年女子名簿'!$A$4:$M$18,12,0)</f>
        <v>山口美咲</v>
      </c>
      <c r="O27" s="520"/>
      <c r="P27" s="921"/>
      <c r="Q27" s="521" t="s">
        <v>705</v>
      </c>
      <c r="R27" s="521"/>
      <c r="S27" s="924" t="s">
        <v>671</v>
      </c>
      <c r="T27" s="530" t="str">
        <f>VLOOKUP(W27,'成年女子名簿'!$A$4:$M$18,12,0)</f>
        <v>向奈都美</v>
      </c>
      <c r="U27" s="531"/>
      <c r="V27" s="89">
        <f>VLOOKUP(V24,$A$35:$G$39,5,0)</f>
        <v>323</v>
      </c>
      <c r="W27" s="89">
        <f>VLOOKUP(W24,$A$35:$G$39,5,0)</f>
        <v>523</v>
      </c>
    </row>
    <row r="28" spans="3:21" ht="28.5" customHeight="1" thickBot="1">
      <c r="C28" s="425" t="s">
        <v>250</v>
      </c>
      <c r="M28" s="425" t="s">
        <v>289</v>
      </c>
      <c r="O28" s="230"/>
      <c r="P28" s="421"/>
      <c r="Q28" s="233"/>
      <c r="R28" s="233"/>
      <c r="S28" s="422"/>
      <c r="T28" s="230"/>
      <c r="U28" s="230"/>
    </row>
    <row r="29" spans="1:23" ht="28.5" customHeight="1">
      <c r="A29" s="85" t="s">
        <v>89</v>
      </c>
      <c r="B29" s="85" t="s">
        <v>90</v>
      </c>
      <c r="C29" s="608" t="s">
        <v>21</v>
      </c>
      <c r="D29" s="600" t="str">
        <f>VLOOKUP(A30,$A$35:$B$39,2,0)</f>
        <v>富山県</v>
      </c>
      <c r="E29" s="601"/>
      <c r="F29" s="415">
        <v>1</v>
      </c>
      <c r="G29" s="602" t="s">
        <v>87</v>
      </c>
      <c r="H29" s="602"/>
      <c r="I29" s="419">
        <v>1</v>
      </c>
      <c r="J29" s="600" t="str">
        <f>VLOOKUP(B30,$A$35:$B$39,2,0)</f>
        <v>長野県</v>
      </c>
      <c r="K29" s="603"/>
      <c r="L29" s="230"/>
      <c r="M29" s="608" t="s">
        <v>21</v>
      </c>
      <c r="N29" s="600" t="str">
        <f>VLOOKUP(V30,$A$35:$B$39,2,0)</f>
        <v>新潟県</v>
      </c>
      <c r="O29" s="601"/>
      <c r="P29" s="415">
        <v>0</v>
      </c>
      <c r="Q29" s="602" t="s">
        <v>87</v>
      </c>
      <c r="R29" s="602"/>
      <c r="S29" s="419">
        <v>2</v>
      </c>
      <c r="T29" s="600" t="str">
        <f>VLOOKUP(W30,$A$35:$B$39,2,0)</f>
        <v>石川県</v>
      </c>
      <c r="U29" s="603"/>
      <c r="V29" s="87" t="s">
        <v>89</v>
      </c>
      <c r="W29" s="85" t="s">
        <v>90</v>
      </c>
    </row>
    <row r="30" spans="1:23" ht="28.5" customHeight="1" thickBot="1">
      <c r="A30" s="93">
        <v>1</v>
      </c>
      <c r="B30" s="94">
        <v>2</v>
      </c>
      <c r="C30" s="609"/>
      <c r="D30" s="604" t="s">
        <v>86</v>
      </c>
      <c r="E30" s="604"/>
      <c r="F30" s="416"/>
      <c r="G30" s="605" t="s">
        <v>12</v>
      </c>
      <c r="H30" s="606"/>
      <c r="I30" s="420"/>
      <c r="J30" s="604" t="s">
        <v>86</v>
      </c>
      <c r="K30" s="607"/>
      <c r="L30" s="231"/>
      <c r="M30" s="609"/>
      <c r="N30" s="604" t="s">
        <v>86</v>
      </c>
      <c r="O30" s="604"/>
      <c r="P30" s="416"/>
      <c r="Q30" s="605" t="s">
        <v>12</v>
      </c>
      <c r="R30" s="606"/>
      <c r="S30" s="420"/>
      <c r="T30" s="604" t="s">
        <v>86</v>
      </c>
      <c r="U30" s="607"/>
      <c r="V30" s="93">
        <v>4</v>
      </c>
      <c r="W30" s="94">
        <v>5</v>
      </c>
    </row>
    <row r="31" spans="1:23" ht="28.5" customHeight="1">
      <c r="A31" s="89">
        <f>VLOOKUP(A30,$A$35:$G$39,3,0)</f>
        <v>221</v>
      </c>
      <c r="B31" s="89">
        <f>VLOOKUP(B30,$A$35:$G$39,3,0)</f>
        <v>321</v>
      </c>
      <c r="C31" s="369" t="s">
        <v>81</v>
      </c>
      <c r="D31" s="515" t="str">
        <f>VLOOKUP(A31,'成年女子名簿'!$A$4:$M$18,12,0)</f>
        <v>濵本舞実</v>
      </c>
      <c r="E31" s="533"/>
      <c r="F31" s="919" t="s">
        <v>671</v>
      </c>
      <c r="G31" s="533" t="s">
        <v>629</v>
      </c>
      <c r="H31" s="533"/>
      <c r="I31" s="926"/>
      <c r="J31" s="525" t="str">
        <f>VLOOKUP(B31,'成年女子名簿'!$A$4:$M$18,12,0)</f>
        <v>宮下寿子</v>
      </c>
      <c r="K31" s="526"/>
      <c r="L31" s="232"/>
      <c r="M31" s="369" t="s">
        <v>81</v>
      </c>
      <c r="N31" s="515" t="str">
        <f>VLOOKUP(V31,'成年女子名簿'!$A$4:$M$18,12,0)</f>
        <v>柴田まどか</v>
      </c>
      <c r="O31" s="599"/>
      <c r="P31" s="925"/>
      <c r="Q31" s="533" t="s">
        <v>678</v>
      </c>
      <c r="R31" s="533"/>
      <c r="S31" s="922" t="s">
        <v>671</v>
      </c>
      <c r="T31" s="525" t="str">
        <f>VLOOKUP(W31,'成年女子名簿'!$A$4:$M$18,12,0)</f>
        <v>坂下福満</v>
      </c>
      <c r="U31" s="526"/>
      <c r="V31" s="89">
        <f>VLOOKUP(V30,$A$35:$G$39,3,0)</f>
        <v>521</v>
      </c>
      <c r="W31" s="89">
        <f>VLOOKUP(W30,$A$35:$G$39,3,0)</f>
        <v>121</v>
      </c>
    </row>
    <row r="32" spans="1:23" ht="28.5" customHeight="1">
      <c r="A32" s="89">
        <f>VLOOKUP(A30,$A$35:$G$39,4,0)</f>
        <v>222</v>
      </c>
      <c r="B32" s="89">
        <f>VLOOKUP(B30,$A$35:$G$39,4,0)</f>
        <v>322</v>
      </c>
      <c r="C32" s="370" t="s">
        <v>83</v>
      </c>
      <c r="D32" s="522" t="str">
        <f>VLOOKUP(A32,'成年女子名簿'!$A$4:$M$18,12,0)</f>
        <v>竹内愛美</v>
      </c>
      <c r="E32" s="523"/>
      <c r="F32" s="920"/>
      <c r="G32" s="527" t="s">
        <v>678</v>
      </c>
      <c r="H32" s="527"/>
      <c r="I32" s="923" t="s">
        <v>671</v>
      </c>
      <c r="J32" s="528" t="str">
        <f>VLOOKUP(B32,'成年女子名簿'!$A$4:$M$18,12,0)</f>
        <v>諏訪部真夕</v>
      </c>
      <c r="K32" s="529"/>
      <c r="L32" s="232"/>
      <c r="M32" s="370" t="s">
        <v>83</v>
      </c>
      <c r="N32" s="522" t="str">
        <f>VLOOKUP(V32,'成年女子名簿'!$A$4:$M$18,12,0)</f>
        <v>磯辺友里</v>
      </c>
      <c r="O32" s="523"/>
      <c r="P32" s="920" t="s">
        <v>686</v>
      </c>
      <c r="Q32" s="527" t="s">
        <v>676</v>
      </c>
      <c r="R32" s="527"/>
      <c r="S32" s="923" t="s">
        <v>686</v>
      </c>
      <c r="T32" s="528" t="str">
        <f>VLOOKUP(W32,'成年女子名簿'!$A$4:$M$18,12,0)</f>
        <v>名村友薫</v>
      </c>
      <c r="U32" s="529"/>
      <c r="V32" s="89">
        <f>VLOOKUP(V30,$A$35:$G$39,4,0)</f>
        <v>522</v>
      </c>
      <c r="W32" s="89">
        <f>VLOOKUP(W30,$A$35:$G$39,4,0)</f>
        <v>122</v>
      </c>
    </row>
    <row r="33" spans="1:23" ht="28.5" customHeight="1" thickBot="1">
      <c r="A33" s="89">
        <f>VLOOKUP(A30,$A$35:$G$39,5,0)</f>
        <v>223</v>
      </c>
      <c r="B33" s="89">
        <f>VLOOKUP(B30,$A$35:$G$39,5,0)</f>
        <v>323</v>
      </c>
      <c r="C33" s="371" t="s">
        <v>85</v>
      </c>
      <c r="D33" s="519" t="str">
        <f>VLOOKUP(A33,'成年女子名簿'!$A$4:$M$18,12,0)</f>
        <v>武田清美</v>
      </c>
      <c r="E33" s="520"/>
      <c r="F33" s="921" t="s">
        <v>686</v>
      </c>
      <c r="G33" s="521" t="s">
        <v>676</v>
      </c>
      <c r="H33" s="521"/>
      <c r="I33" s="924" t="s">
        <v>686</v>
      </c>
      <c r="J33" s="530" t="str">
        <f>VLOOKUP(B33,'成年女子名簿'!$A$4:$M$18,12,0)</f>
        <v>山口美咲</v>
      </c>
      <c r="K33" s="531"/>
      <c r="L33" s="232"/>
      <c r="M33" s="371" t="s">
        <v>85</v>
      </c>
      <c r="N33" s="519" t="str">
        <f>VLOOKUP(V33,'成年女子名簿'!$A$4:$M$18,12,0)</f>
        <v>向奈都美</v>
      </c>
      <c r="O33" s="520"/>
      <c r="P33" s="921"/>
      <c r="Q33" s="521" t="s">
        <v>707</v>
      </c>
      <c r="R33" s="521"/>
      <c r="S33" s="924" t="s">
        <v>670</v>
      </c>
      <c r="T33" s="530" t="str">
        <f>VLOOKUP(W33,'成年女子名簿'!$A$4:$M$18,12,0)</f>
        <v>田中佐和</v>
      </c>
      <c r="U33" s="531"/>
      <c r="V33" s="89">
        <f>VLOOKUP(V30,$A$35:$G$39,5,0)</f>
        <v>523</v>
      </c>
      <c r="W33" s="89">
        <f>VLOOKUP(W30,$A$35:$G$39,5,0)</f>
        <v>123</v>
      </c>
    </row>
    <row r="34" spans="1:23" ht="23.25" customHeight="1">
      <c r="A34" s="86"/>
      <c r="B34" s="86"/>
      <c r="C34" s="91"/>
      <c r="D34" s="90"/>
      <c r="E34" s="90"/>
      <c r="F34" s="162"/>
      <c r="G34" s="10"/>
      <c r="H34" s="10"/>
      <c r="I34" s="151"/>
      <c r="J34" s="91"/>
      <c r="K34" s="91"/>
      <c r="L34" s="86"/>
      <c r="M34" s="91"/>
      <c r="N34" s="90"/>
      <c r="O34" s="90"/>
      <c r="P34" s="162"/>
      <c r="Q34" s="10"/>
      <c r="R34" s="10"/>
      <c r="S34" s="151"/>
      <c r="T34" s="91"/>
      <c r="U34" s="91"/>
      <c r="V34" s="86"/>
      <c r="W34" s="86"/>
    </row>
    <row r="35" spans="1:10" ht="13.5">
      <c r="A35" s="4">
        <v>5</v>
      </c>
      <c r="B35" t="s">
        <v>358</v>
      </c>
      <c r="C35" s="84">
        <v>121</v>
      </c>
      <c r="D35" s="84">
        <v>122</v>
      </c>
      <c r="E35" s="84">
        <v>123</v>
      </c>
      <c r="F35" s="417"/>
      <c r="G35" s="84"/>
      <c r="H35" s="84"/>
      <c r="I35" s="84"/>
      <c r="J35" s="84"/>
    </row>
    <row r="36" spans="1:10" ht="13.5">
      <c r="A36" s="4">
        <v>1</v>
      </c>
      <c r="B36" t="s">
        <v>360</v>
      </c>
      <c r="C36" s="84">
        <v>221</v>
      </c>
      <c r="D36" s="84">
        <v>222</v>
      </c>
      <c r="E36" s="84">
        <v>223</v>
      </c>
      <c r="F36" s="417"/>
      <c r="G36" s="84"/>
      <c r="H36" s="84"/>
      <c r="I36" s="84"/>
      <c r="J36" s="84"/>
    </row>
    <row r="37" spans="1:10" ht="13.5">
      <c r="A37" s="4">
        <v>2</v>
      </c>
      <c r="B37" t="s">
        <v>357</v>
      </c>
      <c r="C37" s="84">
        <v>321</v>
      </c>
      <c r="D37" s="84">
        <v>322</v>
      </c>
      <c r="E37" s="84">
        <v>323</v>
      </c>
      <c r="F37" s="417"/>
      <c r="G37" s="84"/>
      <c r="H37" s="84"/>
      <c r="I37" s="84"/>
      <c r="J37" s="84"/>
    </row>
    <row r="38" spans="1:10" ht="13.5">
      <c r="A38" s="4">
        <v>3</v>
      </c>
      <c r="B38" t="s">
        <v>356</v>
      </c>
      <c r="C38" s="84">
        <v>421</v>
      </c>
      <c r="D38" s="84">
        <v>422</v>
      </c>
      <c r="E38" s="84">
        <v>423</v>
      </c>
      <c r="F38" s="417"/>
      <c r="G38" s="84"/>
      <c r="H38" s="84"/>
      <c r="I38" s="84"/>
      <c r="J38" s="84"/>
    </row>
    <row r="39" spans="1:10" ht="13.5">
      <c r="A39" s="4">
        <v>4</v>
      </c>
      <c r="B39" t="s">
        <v>359</v>
      </c>
      <c r="C39" s="84">
        <v>521</v>
      </c>
      <c r="D39" s="84">
        <v>522</v>
      </c>
      <c r="E39" s="84">
        <v>523</v>
      </c>
      <c r="F39" s="417"/>
      <c r="G39" s="84"/>
      <c r="H39" s="84"/>
      <c r="I39" s="84"/>
      <c r="J39" s="84"/>
    </row>
  </sheetData>
  <sheetProtection/>
  <mergeCells count="166">
    <mergeCell ref="Y2:AA2"/>
    <mergeCell ref="C2:J2"/>
    <mergeCell ref="O2:U2"/>
    <mergeCell ref="D6:E6"/>
    <mergeCell ref="G6:H6"/>
    <mergeCell ref="J6:K6"/>
    <mergeCell ref="C3:E3"/>
    <mergeCell ref="C5:C6"/>
    <mergeCell ref="T5:U5"/>
    <mergeCell ref="N6:O6"/>
    <mergeCell ref="F1:G1"/>
    <mergeCell ref="J1:Q1"/>
    <mergeCell ref="N7:O7"/>
    <mergeCell ref="M5:M6"/>
    <mergeCell ref="N5:O5"/>
    <mergeCell ref="J5:K5"/>
    <mergeCell ref="Q7:R7"/>
    <mergeCell ref="G7:H7"/>
    <mergeCell ref="J7:K7"/>
    <mergeCell ref="D5:E5"/>
    <mergeCell ref="G5:H5"/>
    <mergeCell ref="Q5:R5"/>
    <mergeCell ref="T7:U7"/>
    <mergeCell ref="D7:E7"/>
    <mergeCell ref="N8:O8"/>
    <mergeCell ref="Q8:R8"/>
    <mergeCell ref="T8:U8"/>
    <mergeCell ref="Q6:R6"/>
    <mergeCell ref="T6:U6"/>
    <mergeCell ref="D9:E9"/>
    <mergeCell ref="G9:H9"/>
    <mergeCell ref="J9:K9"/>
    <mergeCell ref="D8:E8"/>
    <mergeCell ref="G8:H8"/>
    <mergeCell ref="J8:K8"/>
    <mergeCell ref="N9:O9"/>
    <mergeCell ref="Q9:R9"/>
    <mergeCell ref="T9:U9"/>
    <mergeCell ref="C11:C12"/>
    <mergeCell ref="D11:E11"/>
    <mergeCell ref="G11:H11"/>
    <mergeCell ref="J11:K11"/>
    <mergeCell ref="M11:M12"/>
    <mergeCell ref="N11:O11"/>
    <mergeCell ref="Q11:R11"/>
    <mergeCell ref="Q13:R13"/>
    <mergeCell ref="T13:U13"/>
    <mergeCell ref="T11:U11"/>
    <mergeCell ref="D12:E12"/>
    <mergeCell ref="G12:H12"/>
    <mergeCell ref="J12:K12"/>
    <mergeCell ref="N12:O12"/>
    <mergeCell ref="Q12:R12"/>
    <mergeCell ref="T12:U12"/>
    <mergeCell ref="D13:E13"/>
    <mergeCell ref="G13:H13"/>
    <mergeCell ref="J13:K13"/>
    <mergeCell ref="N13:O13"/>
    <mergeCell ref="J14:K14"/>
    <mergeCell ref="N14:O14"/>
    <mergeCell ref="Q14:R14"/>
    <mergeCell ref="T14:U14"/>
    <mergeCell ref="G19:H19"/>
    <mergeCell ref="Q17:R17"/>
    <mergeCell ref="Q15:R15"/>
    <mergeCell ref="T15:U15"/>
    <mergeCell ref="J15:K15"/>
    <mergeCell ref="N15:O15"/>
    <mergeCell ref="T17:U17"/>
    <mergeCell ref="N18:O18"/>
    <mergeCell ref="C17:C18"/>
    <mergeCell ref="D17:E17"/>
    <mergeCell ref="G17:H17"/>
    <mergeCell ref="D18:E18"/>
    <mergeCell ref="G18:H18"/>
    <mergeCell ref="D14:E14"/>
    <mergeCell ref="G14:H14"/>
    <mergeCell ref="D15:E15"/>
    <mergeCell ref="G15:H15"/>
    <mergeCell ref="Q18:R18"/>
    <mergeCell ref="T18:U18"/>
    <mergeCell ref="J19:K19"/>
    <mergeCell ref="N19:O19"/>
    <mergeCell ref="M17:M18"/>
    <mergeCell ref="N17:O17"/>
    <mergeCell ref="Q19:R19"/>
    <mergeCell ref="J17:K17"/>
    <mergeCell ref="J18:K18"/>
    <mergeCell ref="Q21:R21"/>
    <mergeCell ref="T21:U21"/>
    <mergeCell ref="T19:U19"/>
    <mergeCell ref="D20:E20"/>
    <mergeCell ref="G20:H20"/>
    <mergeCell ref="J20:K20"/>
    <mergeCell ref="N20:O20"/>
    <mergeCell ref="Q20:R20"/>
    <mergeCell ref="T20:U20"/>
    <mergeCell ref="D19:E19"/>
    <mergeCell ref="C23:C24"/>
    <mergeCell ref="D23:E23"/>
    <mergeCell ref="G23:H23"/>
    <mergeCell ref="J23:K23"/>
    <mergeCell ref="D21:E21"/>
    <mergeCell ref="G21:H21"/>
    <mergeCell ref="J21:K21"/>
    <mergeCell ref="N21:O21"/>
    <mergeCell ref="Q23:R23"/>
    <mergeCell ref="T23:U23"/>
    <mergeCell ref="D24:E24"/>
    <mergeCell ref="G24:H24"/>
    <mergeCell ref="J24:K24"/>
    <mergeCell ref="N24:O24"/>
    <mergeCell ref="Q24:R24"/>
    <mergeCell ref="T24:U24"/>
    <mergeCell ref="M23:M24"/>
    <mergeCell ref="N23:O23"/>
    <mergeCell ref="Q26:R26"/>
    <mergeCell ref="T26:U26"/>
    <mergeCell ref="D25:E25"/>
    <mergeCell ref="G25:H25"/>
    <mergeCell ref="J25:K25"/>
    <mergeCell ref="N25:O25"/>
    <mergeCell ref="Q25:R25"/>
    <mergeCell ref="T25:U25"/>
    <mergeCell ref="Q27:R27"/>
    <mergeCell ref="T27:U27"/>
    <mergeCell ref="D26:E26"/>
    <mergeCell ref="G26:H26"/>
    <mergeCell ref="D27:E27"/>
    <mergeCell ref="G27:H27"/>
    <mergeCell ref="J27:K27"/>
    <mergeCell ref="N27:O27"/>
    <mergeCell ref="J26:K26"/>
    <mergeCell ref="N26:O26"/>
    <mergeCell ref="C29:C30"/>
    <mergeCell ref="D29:E29"/>
    <mergeCell ref="G29:H29"/>
    <mergeCell ref="J29:K29"/>
    <mergeCell ref="D30:E30"/>
    <mergeCell ref="G30:H30"/>
    <mergeCell ref="J30:K30"/>
    <mergeCell ref="N33:O33"/>
    <mergeCell ref="Q33:R33"/>
    <mergeCell ref="T29:U29"/>
    <mergeCell ref="N30:O30"/>
    <mergeCell ref="Q30:R30"/>
    <mergeCell ref="T30:U30"/>
    <mergeCell ref="Q32:R32"/>
    <mergeCell ref="Q31:R31"/>
    <mergeCell ref="T32:U32"/>
    <mergeCell ref="T33:U33"/>
    <mergeCell ref="N32:O32"/>
    <mergeCell ref="T31:U31"/>
    <mergeCell ref="D32:E32"/>
    <mergeCell ref="M29:M30"/>
    <mergeCell ref="N29:O29"/>
    <mergeCell ref="Q29:R29"/>
    <mergeCell ref="G31:H31"/>
    <mergeCell ref="J31:K31"/>
    <mergeCell ref="N31:O31"/>
    <mergeCell ref="D33:E33"/>
    <mergeCell ref="G33:H33"/>
    <mergeCell ref="J33:K33"/>
    <mergeCell ref="D31:E31"/>
    <mergeCell ref="G32:H32"/>
    <mergeCell ref="J32:K32"/>
  </mergeCells>
  <printOptions/>
  <pageMargins left="0.7480314960629921" right="0.1968503937007874" top="0.9448818897637796" bottom="0.31496062992125984" header="0.6692913385826772" footer="0.35433070866141736"/>
  <pageSetup horizontalDpi="300" verticalDpi="300" orientation="portrait" paperSize="9" scale="85" r:id="rId1"/>
  <headerFooter alignWithMargins="0">
    <oddHeader>&amp;R&amp;14第34回北信越国民体育大会　　柔道競技</oddHeader>
  </headerFooter>
  <colBreaks count="1" manualBreakCount="1">
    <brk id="2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高体連柔道部</dc:creator>
  <cp:keywords/>
  <dc:description/>
  <cp:lastModifiedBy>naduka</cp:lastModifiedBy>
  <cp:lastPrinted>2013-08-25T04:54:52Z</cp:lastPrinted>
  <dcterms:created xsi:type="dcterms:W3CDTF">2007-02-01T01:55:51Z</dcterms:created>
  <dcterms:modified xsi:type="dcterms:W3CDTF">2013-08-25T04:56:09Z</dcterms:modified>
  <cp:category/>
  <cp:version/>
  <cp:contentType/>
  <cp:contentStatus/>
</cp:coreProperties>
</file>